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oints" sheetId="1" r:id="rId3"/>
  </sheets>
  <definedNames/>
  <calcPr/>
</workbook>
</file>

<file path=xl/sharedStrings.xml><?xml version="1.0" encoding="utf-8"?>
<sst xmlns="http://schemas.openxmlformats.org/spreadsheetml/2006/main" count="311" uniqueCount="80">
  <si>
    <t>Listing Score Point Sheet</t>
  </si>
  <si>
    <t>Listing Site</t>
  </si>
  <si>
    <t>Points</t>
  </si>
  <si>
    <t>Site Analytics</t>
  </si>
  <si>
    <t>Last updated: 04/01/2016</t>
  </si>
  <si>
    <t>Rank</t>
  </si>
  <si>
    <t>Name</t>
  </si>
  <si>
    <t>Listing is Accurate</t>
  </si>
  <si>
    <t>Listing Contains One Error</t>
  </si>
  <si>
    <t>Listing Contains Multiple Errors</t>
  </si>
  <si>
    <t>US Ranking</t>
  </si>
  <si>
    <t>% of US Visitors</t>
  </si>
  <si>
    <t>Bounce Rate</t>
  </si>
  <si>
    <t>Daily Pageviews per Visitor</t>
  </si>
  <si>
    <t>Daily Time on Site</t>
  </si>
  <si>
    <t>Domain Authority #</t>
  </si>
  <si>
    <t>Domain MozRank</t>
  </si>
  <si>
    <t>Domain MozTrust</t>
  </si>
  <si>
    <t>Unique US Visitors, Last 30 days</t>
  </si>
  <si>
    <t>LinkedIn</t>
  </si>
  <si>
    <t>25.1%%</t>
  </si>
  <si>
    <t>Bing</t>
  </si>
  <si>
    <t>Yelp</t>
  </si>
  <si>
    <t>TripAdvisor</t>
  </si>
  <si>
    <t>Angie's List</t>
  </si>
  <si>
    <t>Better Business Bureau</t>
  </si>
  <si>
    <t>Manta</t>
  </si>
  <si>
    <t>Home Advisor</t>
  </si>
  <si>
    <t>Foursquare</t>
  </si>
  <si>
    <t>Dex Knows</t>
  </si>
  <si>
    <t>Yellowbook</t>
  </si>
  <si>
    <t>ChamberofCommerce.com</t>
  </si>
  <si>
    <t>CityVoter</t>
  </si>
  <si>
    <t>CitySearch</t>
  </si>
  <si>
    <t>Hotfrog</t>
  </si>
  <si>
    <t>Kudzu</t>
  </si>
  <si>
    <t>Yellowbot</t>
  </si>
  <si>
    <t>Restaurants.com</t>
  </si>
  <si>
    <t>ShowMeLocal</t>
  </si>
  <si>
    <t>InsiderPages</t>
  </si>
  <si>
    <t>Get Fave</t>
  </si>
  <si>
    <t>Judy's Book</t>
  </si>
  <si>
    <t>38.5%%</t>
  </si>
  <si>
    <t>9.3%%</t>
  </si>
  <si>
    <t>73.6%%</t>
  </si>
  <si>
    <t>My Huckleberry</t>
  </si>
  <si>
    <t>Tuugo.us</t>
  </si>
  <si>
    <t>N/A</t>
  </si>
  <si>
    <t>47%%</t>
  </si>
  <si>
    <t>74.4%%</t>
  </si>
  <si>
    <t>Yellowee</t>
  </si>
  <si>
    <t>All Other Citations</t>
  </si>
  <si>
    <t>-</t>
  </si>
  <si>
    <t>Data Aggregators</t>
  </si>
  <si>
    <t>Sites Referenced</t>
  </si>
  <si>
    <t>Infogroup</t>
  </si>
  <si>
    <t xml:space="preserve">Acxium </t>
  </si>
  <si>
    <t>Factual</t>
  </si>
  <si>
    <t>Neustar/Localeze</t>
  </si>
  <si>
    <t>Listing Sync Pro Sites (Outside of Top 100)</t>
  </si>
  <si>
    <t>Navmii</t>
  </si>
  <si>
    <t>Al Dia</t>
  </si>
  <si>
    <t>Audi</t>
  </si>
  <si>
    <t>BMW</t>
  </si>
  <si>
    <t>El Tiempo Latino</t>
  </si>
  <si>
    <t>Fiat</t>
  </si>
  <si>
    <t>Ford</t>
  </si>
  <si>
    <t>Garmin</t>
  </si>
  <si>
    <t>GM</t>
  </si>
  <si>
    <t>Houston Chronicle</t>
  </si>
  <si>
    <t>Latinos.us</t>
  </si>
  <si>
    <t>La Voz</t>
  </si>
  <si>
    <t>Mercedes</t>
  </si>
  <si>
    <t>Mundo Hispanico</t>
  </si>
  <si>
    <t>Shopping Time Directive</t>
  </si>
  <si>
    <t>AhoriSi</t>
  </si>
  <si>
    <t>Toyota</t>
  </si>
  <si>
    <t>US City</t>
  </si>
  <si>
    <t>VW</t>
  </si>
  <si>
    <t>Where 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</si>
</sst>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24.0"/>
      <name val="Arial"/>
    </font>
    <font/>
    <font>
      <name val="Arial"/>
    </font>
    <font>
      <b/>
      <name val="Arial"/>
    </font>
    <font>
      <b/>
      <u/>
      <color rgb="FF1155CC"/>
      <name val="Arial"/>
    </font>
    <font>
      <b/>
      <u/>
      <color rgb="FF1155CC"/>
      <name val="Mulilight"/>
    </font>
    <font>
      <b/>
      <u/>
      <color rgb="FF1155CC"/>
      <name val="Arial"/>
    </font>
    <font>
      <b/>
      <u/>
      <color rgb="FF1155CC"/>
      <name val="Arial"/>
    </font>
    <font>
      <b/>
      <u/>
      <color rgb="FF1155CC"/>
      <name val="Arial"/>
    </font>
    <font>
      <b/>
      <u/>
      <color rgb="FF1155CC"/>
      <name val="Arial"/>
    </font>
    <font>
      <b/>
      <u/>
      <color rgb="FF1155CC"/>
      <name val="Arial"/>
    </font>
    <font>
      <b/>
      <u/>
      <color rgb="FF1155CC"/>
      <name val="Arial"/>
    </font>
    <font>
      <u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12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wrapText="1"/>
    </xf>
    <xf borderId="4" fillId="2" fontId="4" numFmtId="0" xfId="0" applyAlignment="1" applyBorder="1" applyFill="1" applyFont="1">
      <alignment horizontal="center" wrapText="1"/>
    </xf>
    <xf borderId="5" fillId="0" fontId="2" numFmtId="0" xfId="0" applyBorder="1" applyFont="1"/>
    <xf borderId="6" fillId="0" fontId="2" numFmtId="0" xfId="0" applyBorder="1" applyFont="1"/>
    <xf borderId="7" fillId="0" fontId="3" numFmtId="0" xfId="0" applyAlignment="1" applyBorder="1" applyFont="1">
      <alignment horizontal="left"/>
    </xf>
    <xf borderId="8" fillId="2" fontId="4" numFmtId="0" xfId="0" applyAlignment="1" applyBorder="1" applyFont="1">
      <alignment horizontal="center" vertical="center" wrapText="1"/>
    </xf>
    <xf borderId="9" fillId="2" fontId="4" numFmtId="0" xfId="0" applyAlignment="1" applyBorder="1" applyFont="1">
      <alignment horizontal="center" vertical="center" wrapText="1"/>
    </xf>
    <xf borderId="8" fillId="2" fontId="4" numFmtId="0" xfId="0" applyAlignment="1" applyBorder="1" applyFont="1">
      <alignment horizontal="center" vertical="center" wrapText="1"/>
    </xf>
    <xf borderId="10" fillId="2" fontId="4" numFmtId="0" xfId="0" applyAlignment="1" applyBorder="1" applyFont="1">
      <alignment horizontal="center" vertical="center" wrapText="1"/>
    </xf>
    <xf borderId="9" fillId="2" fontId="4" numFmtId="0" xfId="0" applyAlignment="1" applyBorder="1" applyFont="1">
      <alignment horizontal="center" vertical="center" wrapText="1"/>
    </xf>
    <xf borderId="7" fillId="0" fontId="2" numFmtId="0" xfId="0" applyBorder="1" applyFont="1"/>
    <xf borderId="0" fillId="0" fontId="3" numFmtId="0" xfId="0" applyAlignment="1" applyFont="1">
      <alignment horizontal="center"/>
    </xf>
    <xf borderId="0" fillId="0" fontId="5" numFmtId="0" xfId="0" applyAlignment="1" applyFont="1">
      <alignment/>
    </xf>
    <xf borderId="7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11" fillId="0" fontId="3" numFmtId="0" xfId="0" applyAlignment="1" applyBorder="1" applyFon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2" xfId="0" applyAlignment="1" applyFont="1" applyNumberFormat="1">
      <alignment horizontal="center"/>
    </xf>
    <xf borderId="0" fillId="0" fontId="3" numFmtId="0" xfId="0" applyAlignment="1" applyFont="1">
      <alignment horizontal="center" wrapText="1"/>
    </xf>
    <xf borderId="0" fillId="0" fontId="3" numFmtId="2" xfId="0" applyAlignment="1" applyFont="1" applyNumberFormat="1">
      <alignment horizontal="center" wrapText="1"/>
    </xf>
    <xf borderId="11" fillId="0" fontId="3" numFmtId="3" xfId="0" applyAlignment="1" applyBorder="1" applyFont="1" applyNumberFormat="1">
      <alignment horizontal="left" wrapText="1"/>
    </xf>
    <xf borderId="7" fillId="0" fontId="3" numFmtId="0" xfId="0" applyAlignment="1" applyBorder="1" applyFont="1">
      <alignment/>
    </xf>
    <xf borderId="0" fillId="0" fontId="3" numFmtId="0" xfId="0" applyAlignment="1" applyFont="1">
      <alignment/>
    </xf>
    <xf borderId="0" fillId="0" fontId="3" numFmtId="20" xfId="0" applyAlignment="1" applyFont="1" applyNumberFormat="1">
      <alignment horizontal="center"/>
    </xf>
    <xf borderId="0" fillId="0" fontId="6" numFmtId="0" xfId="0" applyAlignment="1" applyFont="1">
      <alignment horizontal="left"/>
    </xf>
    <xf borderId="7" fillId="0" fontId="3" numFmtId="3" xfId="0" applyAlignment="1" applyBorder="1" applyFont="1" applyNumberFormat="1">
      <alignment horizontal="center"/>
    </xf>
    <xf borderId="11" fillId="0" fontId="3" numFmtId="3" xfId="0" applyAlignment="1" applyBorder="1" applyFont="1" applyNumberFormat="1">
      <alignment horizontal="left"/>
    </xf>
    <xf borderId="0" fillId="0" fontId="7" numFmtId="0" xfId="0" applyAlignment="1" applyFont="1">
      <alignment horizontal="left"/>
    </xf>
    <xf borderId="11" fillId="0" fontId="3" numFmtId="3" xfId="0" applyAlignment="1" applyBorder="1" applyFont="1" applyNumberFormat="1">
      <alignment horizontal="left"/>
    </xf>
    <xf borderId="5" fillId="0" fontId="3" numFmtId="3" xfId="0" applyAlignment="1" applyBorder="1" applyFont="1" applyNumberFormat="1">
      <alignment horizontal="center"/>
    </xf>
    <xf borderId="5" fillId="0" fontId="8" numFmtId="3" xfId="0" applyAlignment="1" applyBorder="1" applyFont="1" applyNumberFormat="1">
      <alignment/>
    </xf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3" numFmtId="3" xfId="0" applyAlignment="1" applyBorder="1" applyFont="1" applyNumberFormat="1">
      <alignment horizontal="center"/>
    </xf>
    <xf borderId="5" fillId="0" fontId="3" numFmtId="10" xfId="0" applyAlignment="1" applyBorder="1" applyFont="1" applyNumberFormat="1">
      <alignment horizontal="center"/>
    </xf>
    <xf borderId="5" fillId="0" fontId="3" numFmtId="2" xfId="0" applyAlignment="1" applyBorder="1" applyFont="1" applyNumberFormat="1">
      <alignment horizontal="center"/>
    </xf>
    <xf borderId="5" fillId="0" fontId="3" numFmtId="20" xfId="0" applyAlignment="1" applyBorder="1" applyFont="1" applyNumberFormat="1">
      <alignment horizontal="center"/>
    </xf>
    <xf borderId="5" fillId="0" fontId="3" numFmtId="0" xfId="0" applyAlignment="1" applyBorder="1" applyFont="1">
      <alignment horizontal="center"/>
    </xf>
    <xf borderId="5" fillId="0" fontId="3" numFmtId="2" xfId="0" applyAlignment="1" applyBorder="1" applyFont="1" applyNumberFormat="1">
      <alignment horizontal="center"/>
    </xf>
    <xf borderId="6" fillId="0" fontId="3" numFmtId="3" xfId="0" applyAlignment="1" applyBorder="1" applyFont="1" applyNumberFormat="1">
      <alignment horizontal="left" wrapText="1"/>
    </xf>
    <xf borderId="11" fillId="0" fontId="3" numFmtId="0" xfId="0" applyAlignment="1" applyBorder="1" applyFont="1">
      <alignment horizontal="center"/>
    </xf>
    <xf borderId="0" fillId="0" fontId="9" numFmtId="0" xfId="0" applyAlignment="1" applyFont="1">
      <alignment horizontal="left"/>
    </xf>
    <xf borderId="0" fillId="0" fontId="10" numFmtId="0" xfId="0" applyAlignment="1" applyFont="1">
      <alignment/>
    </xf>
    <xf borderId="0" fillId="0" fontId="11" numFmtId="0" xfId="0" applyAlignment="1" applyFont="1">
      <alignment horizontal="left"/>
    </xf>
    <xf borderId="5" fillId="0" fontId="12" numFmtId="0" xfId="0" applyAlignment="1" applyBorder="1" applyFont="1">
      <alignment/>
    </xf>
    <xf borderId="4" fillId="0" fontId="3" numFmtId="3" xfId="0" applyAlignment="1" applyBorder="1" applyFont="1" applyNumberFormat="1">
      <alignment horizontal="center"/>
    </xf>
    <xf borderId="5" fillId="0" fontId="3" numFmtId="3" xfId="0" applyAlignment="1" applyBorder="1" applyFont="1" applyNumberFormat="1">
      <alignment horizontal="center"/>
    </xf>
    <xf borderId="6" fillId="0" fontId="3" numFmtId="3" xfId="0" applyAlignment="1" applyBorder="1" applyFont="1" applyNumberFormat="1">
      <alignment horizontal="center"/>
    </xf>
    <xf borderId="5" fillId="0" fontId="3" numFmtId="10" xfId="0" applyAlignment="1" applyBorder="1" applyFont="1" applyNumberFormat="1">
      <alignment horizontal="center"/>
    </xf>
    <xf borderId="5" fillId="0" fontId="3" numFmtId="20" xfId="0" applyAlignment="1" applyBorder="1" applyFont="1" applyNumberFormat="1">
      <alignment horizontal="center"/>
    </xf>
    <xf borderId="6" fillId="0" fontId="3" numFmtId="3" xfId="0" applyAlignment="1" applyBorder="1" applyFont="1" applyNumberFormat="1">
      <alignment horizontal="left" wrapText="1"/>
    </xf>
    <xf borderId="0" fillId="0" fontId="3" numFmtId="3" xfId="0" applyAlignment="1" applyFont="1" applyNumberFormat="1">
      <alignment horizontal="center"/>
    </xf>
    <xf borderId="11" fillId="0" fontId="3" numFmtId="3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11" fillId="0" fontId="3" numFmtId="0" xfId="0" applyAlignment="1" applyBorder="1" applyFont="1">
      <alignment horizontal="left" wrapText="1"/>
    </xf>
    <xf borderId="0" fillId="0" fontId="3" numFmtId="0" xfId="0" applyAlignment="1" applyFont="1">
      <alignment/>
    </xf>
    <xf borderId="7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center"/>
    </xf>
    <xf borderId="11" fillId="0" fontId="3" numFmtId="0" xfId="0" applyAlignment="1" applyBorder="1" applyFont="1">
      <alignment/>
    </xf>
    <xf borderId="1" fillId="2" fontId="3" numFmtId="0" xfId="0" applyAlignment="1" applyBorder="1" applyFont="1">
      <alignment horizontal="center" vertical="center"/>
    </xf>
    <xf borderId="2" fillId="2" fontId="4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 wrapText="1"/>
    </xf>
    <xf borderId="2" fillId="2" fontId="4" numFmtId="0" xfId="0" applyAlignment="1" applyBorder="1" applyFont="1">
      <alignment horizontal="center" vertical="center" wrapText="1"/>
    </xf>
    <xf borderId="3" fillId="2" fontId="4" numFmtId="0" xfId="0" applyAlignment="1" applyBorder="1" applyFont="1">
      <alignment horizontal="center" vertical="center" wrapText="1"/>
    </xf>
    <xf borderId="1" fillId="2" fontId="4" numFmtId="3" xfId="0" applyAlignment="1" applyBorder="1" applyFont="1" applyNumberFormat="1">
      <alignment horizontal="center" vertical="center" wrapText="1"/>
    </xf>
    <xf borderId="2" fillId="2" fontId="3" numFmtId="0" xfId="0" applyAlignment="1" applyBorder="1" applyFont="1">
      <alignment horizontal="center" vertical="center"/>
    </xf>
    <xf borderId="3" fillId="2" fontId="3" numFmtId="0" xfId="0" applyAlignment="1" applyBorder="1" applyFont="1">
      <alignment horizontal="center" vertical="center"/>
    </xf>
    <xf borderId="0" fillId="0" fontId="3" numFmtId="0" xfId="0" applyAlignment="1" applyFont="1">
      <alignment/>
    </xf>
    <xf borderId="0" fillId="0" fontId="3" numFmtId="4" xfId="0" applyAlignment="1" applyFont="1" applyNumberFormat="1">
      <alignment horizontal="center"/>
    </xf>
    <xf borderId="11" fillId="0" fontId="3" numFmtId="4" xfId="0" applyAlignment="1" applyBorder="1" applyFont="1" applyNumberFormat="1">
      <alignment horizontal="center"/>
    </xf>
    <xf borderId="0" fillId="0" fontId="3" numFmtId="0" xfId="0" applyAlignment="1" applyFont="1">
      <alignment/>
    </xf>
    <xf borderId="2" fillId="2" fontId="4" numFmtId="0" xfId="0" applyAlignment="1" applyBorder="1" applyFont="1">
      <alignment horizontal="center" vertical="center" wrapText="1"/>
    </xf>
    <xf borderId="7" fillId="0" fontId="3" numFmtId="3" xfId="0" applyAlignment="1" applyBorder="1" applyFont="1" applyNumberFormat="1">
      <alignment horizontal="center"/>
    </xf>
    <xf borderId="0" fillId="0" fontId="3" numFmtId="3" xfId="0" applyAlignment="1" applyFont="1" applyNumberFormat="1">
      <alignment horizontal="center"/>
    </xf>
    <xf borderId="11" fillId="0" fontId="3" numFmtId="3" xfId="0" applyAlignment="1" applyBorder="1" applyFont="1" applyNumberFormat="1">
      <alignment horizontal="center"/>
    </xf>
    <xf borderId="0" fillId="0" fontId="13" numFmtId="0" xfId="0" applyAlignment="1" applyFont="1">
      <alignment/>
    </xf>
    <xf borderId="7" fillId="0" fontId="3" numFmtId="3" xfId="0" applyAlignment="1" applyBorder="1" applyFont="1" applyNumberFormat="1">
      <alignment/>
    </xf>
    <xf borderId="0" fillId="0" fontId="3" numFmtId="3" xfId="0" applyAlignment="1" applyFont="1" applyNumberFormat="1">
      <alignment/>
    </xf>
    <xf borderId="11" fillId="0" fontId="3" numFmtId="3" xfId="0" applyAlignment="1" applyBorder="1" applyFont="1" applyNumberFormat="1">
      <alignment/>
    </xf>
    <xf borderId="0" fillId="0" fontId="3" numFmtId="10" xfId="0" applyAlignment="1" applyFont="1" applyNumberFormat="1">
      <alignment/>
    </xf>
    <xf borderId="0" fillId="0" fontId="3" numFmtId="20" xfId="0" applyAlignment="1" applyFont="1" applyNumberForma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www.getfave.com/" TargetMode="External"/><Relationship Id="rId22" Type="http://schemas.openxmlformats.org/officeDocument/2006/relationships/hyperlink" Target="http://www.myhuckleberry.com/" TargetMode="External"/><Relationship Id="rId21" Type="http://schemas.openxmlformats.org/officeDocument/2006/relationships/hyperlink" Target="http://www.judysbook.com/post" TargetMode="External"/><Relationship Id="rId24" Type="http://schemas.openxmlformats.org/officeDocument/2006/relationships/hyperlink" Target="http://www.yellowee.com/" TargetMode="External"/><Relationship Id="rId23" Type="http://schemas.openxmlformats.org/officeDocument/2006/relationships/hyperlink" Target="http://Tuugo.us" TargetMode="External"/><Relationship Id="rId1" Type="http://schemas.openxmlformats.org/officeDocument/2006/relationships/hyperlink" Target="http://www.linkedin.com/company/add/show" TargetMode="External"/><Relationship Id="rId2" Type="http://schemas.openxmlformats.org/officeDocument/2006/relationships/hyperlink" Target="https://www.bingplaces.com/" TargetMode="External"/><Relationship Id="rId3" Type="http://schemas.openxmlformats.org/officeDocument/2006/relationships/hyperlink" Target="https://www.yelp.com/" TargetMode="External"/><Relationship Id="rId4" Type="http://schemas.openxmlformats.org/officeDocument/2006/relationships/hyperlink" Target="http://www.tripadvisor.com/" TargetMode="External"/><Relationship Id="rId9" Type="http://schemas.openxmlformats.org/officeDocument/2006/relationships/hyperlink" Target="http://www.dexknows.com/" TargetMode="External"/><Relationship Id="rId26" Type="http://schemas.openxmlformats.org/officeDocument/2006/relationships/drawing" Target="../drawings/drawing1.xml"/><Relationship Id="rId25" Type="http://schemas.openxmlformats.org/officeDocument/2006/relationships/hyperlink" Target="http://Latinos.us" TargetMode="External"/><Relationship Id="rId5" Type="http://schemas.openxmlformats.org/officeDocument/2006/relationships/hyperlink" Target="http://www.angieslist.com/" TargetMode="External"/><Relationship Id="rId6" Type="http://schemas.openxmlformats.org/officeDocument/2006/relationships/hyperlink" Target="http://www.bbb.org/" TargetMode="External"/><Relationship Id="rId7" Type="http://schemas.openxmlformats.org/officeDocument/2006/relationships/hyperlink" Target="http://www.manta.com/claim" TargetMode="External"/><Relationship Id="rId8" Type="http://schemas.openxmlformats.org/officeDocument/2006/relationships/hyperlink" Target="http://www.homeadvisor.com/" TargetMode="External"/><Relationship Id="rId11" Type="http://schemas.openxmlformats.org/officeDocument/2006/relationships/hyperlink" Target="https://www.chamberofcommerce.com/" TargetMode="External"/><Relationship Id="rId10" Type="http://schemas.openxmlformats.org/officeDocument/2006/relationships/hyperlink" Target="http://www.yellowbook.com/" TargetMode="External"/><Relationship Id="rId13" Type="http://schemas.openxmlformats.org/officeDocument/2006/relationships/hyperlink" Target="http://www.citysearch.com/" TargetMode="External"/><Relationship Id="rId12" Type="http://schemas.openxmlformats.org/officeDocument/2006/relationships/hyperlink" Target="http://cityvoter.com/" TargetMode="External"/><Relationship Id="rId15" Type="http://schemas.openxmlformats.org/officeDocument/2006/relationships/hyperlink" Target="https://register.kudzu.com/packageSelect.do" TargetMode="External"/><Relationship Id="rId14" Type="http://schemas.openxmlformats.org/officeDocument/2006/relationships/hyperlink" Target="http://www.hotfrog.com/" TargetMode="External"/><Relationship Id="rId17" Type="http://schemas.openxmlformats.org/officeDocument/2006/relationships/hyperlink" Target="http://Restaurants.com" TargetMode="External"/><Relationship Id="rId16" Type="http://schemas.openxmlformats.org/officeDocument/2006/relationships/hyperlink" Target="http://www.yellowbot.com/" TargetMode="External"/><Relationship Id="rId19" Type="http://schemas.openxmlformats.org/officeDocument/2006/relationships/hyperlink" Target="http://www.insiderpages.com/" TargetMode="External"/><Relationship Id="rId18" Type="http://schemas.openxmlformats.org/officeDocument/2006/relationships/hyperlink" Target="http://www.showmeloc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7.29"/>
    <col customWidth="1" min="2" max="2" width="26.43"/>
  </cols>
  <sheetData>
    <row r="1" ht="5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/>
    </row>
    <row r="2">
      <c r="A2" s="6" t="s">
        <v>1</v>
      </c>
      <c r="B2" s="7"/>
      <c r="C2" s="6" t="s">
        <v>2</v>
      </c>
      <c r="D2" s="7"/>
      <c r="E2" s="8"/>
      <c r="F2" s="6" t="s">
        <v>3</v>
      </c>
      <c r="G2" s="7"/>
      <c r="H2" s="7"/>
      <c r="I2" s="7"/>
      <c r="J2" s="7"/>
      <c r="K2" s="7"/>
      <c r="L2" s="7"/>
      <c r="M2" s="7"/>
      <c r="N2" s="8"/>
      <c r="O2" s="9" t="s">
        <v>4</v>
      </c>
      <c r="P2" s="5"/>
    </row>
    <row r="3">
      <c r="A3" s="10" t="s">
        <v>5</v>
      </c>
      <c r="B3" s="11" t="s">
        <v>6</v>
      </c>
      <c r="C3" s="12" t="s">
        <v>7</v>
      </c>
      <c r="D3" s="11" t="s">
        <v>8</v>
      </c>
      <c r="E3" s="13" t="s">
        <v>9</v>
      </c>
      <c r="F3" s="10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  <c r="L3" s="14" t="s">
        <v>16</v>
      </c>
      <c r="M3" s="14" t="s">
        <v>17</v>
      </c>
      <c r="N3" s="13" t="s">
        <v>18</v>
      </c>
      <c r="O3" s="15"/>
      <c r="P3" s="5"/>
    </row>
    <row r="4">
      <c r="A4" s="16">
        <v>1.0</v>
      </c>
      <c r="B4" s="17" t="str">
        <f>HYPERLINK("www.google.com","Google")</f>
        <v>Google</v>
      </c>
      <c r="C4" s="18">
        <v>100.0</v>
      </c>
      <c r="D4" s="19">
        <f t="shared" ref="D4:D33" si="1">C4*0.6</f>
        <v>60</v>
      </c>
      <c r="E4" s="20">
        <f t="shared" ref="E4:E33" si="2">C4*0.2</f>
        <v>20</v>
      </c>
      <c r="F4" s="18">
        <v>1.0</v>
      </c>
      <c r="G4" s="21">
        <v>0.345</v>
      </c>
      <c r="H4" s="21">
        <v>0.195</v>
      </c>
      <c r="I4" s="22">
        <v>19.95</v>
      </c>
      <c r="J4" s="16">
        <v>17.45</v>
      </c>
      <c r="K4" s="23">
        <v>91.0</v>
      </c>
      <c r="L4" s="24">
        <v>7.45</v>
      </c>
      <c r="M4" s="24">
        <v>7.49</v>
      </c>
      <c r="N4" s="25">
        <v>1.75177915E8</v>
      </c>
      <c r="O4" s="26"/>
      <c r="P4" s="27"/>
    </row>
    <row r="5">
      <c r="A5" s="16">
        <v>2.0</v>
      </c>
      <c r="B5" s="17" t="str">
        <f>HYPERLINK("https://www.facebook.com/","Facebook")</f>
        <v>Facebook</v>
      </c>
      <c r="C5" s="18">
        <v>45.0</v>
      </c>
      <c r="D5" s="19">
        <f t="shared" si="1"/>
        <v>27</v>
      </c>
      <c r="E5" s="20">
        <f t="shared" si="2"/>
        <v>9</v>
      </c>
      <c r="F5" s="18">
        <v>2.0</v>
      </c>
      <c r="G5" s="21">
        <v>0.222</v>
      </c>
      <c r="H5" s="21">
        <v>0.246</v>
      </c>
      <c r="I5" s="22">
        <v>12.32</v>
      </c>
      <c r="J5" s="28">
        <v>0.8861111111111111</v>
      </c>
      <c r="K5" s="16">
        <v>100.0</v>
      </c>
      <c r="L5" s="22">
        <v>9.51</v>
      </c>
      <c r="M5" s="22">
        <v>9.27</v>
      </c>
      <c r="N5" s="25">
        <v>1.17448868E8</v>
      </c>
      <c r="O5" s="26"/>
      <c r="P5" s="27"/>
    </row>
    <row r="6">
      <c r="A6" s="16">
        <v>3.0</v>
      </c>
      <c r="B6" s="17" t="str">
        <f>HYPERLINK("https://local.yahoo.com/","Yahoo! Local")</f>
        <v>Yahoo! Local</v>
      </c>
      <c r="C6" s="18">
        <v>45.0</v>
      </c>
      <c r="D6" s="19">
        <f t="shared" si="1"/>
        <v>27</v>
      </c>
      <c r="E6" s="20">
        <f t="shared" si="2"/>
        <v>9</v>
      </c>
      <c r="F6" s="18">
        <v>5.0</v>
      </c>
      <c r="G6" s="21">
        <v>0.315</v>
      </c>
      <c r="H6" s="21">
        <v>0.29</v>
      </c>
      <c r="I6" s="22">
        <v>7.42</v>
      </c>
      <c r="J6" s="28">
        <v>0.3368055555555556</v>
      </c>
      <c r="K6" s="16">
        <v>100.0</v>
      </c>
      <c r="L6" s="22">
        <v>8.48</v>
      </c>
      <c r="M6" s="22">
        <v>8.47</v>
      </c>
      <c r="N6" s="25">
        <v>9.8108167E7</v>
      </c>
      <c r="O6" s="26"/>
      <c r="P6" s="27"/>
    </row>
    <row r="7">
      <c r="A7" s="16">
        <v>4.0</v>
      </c>
      <c r="B7" s="29" t="str">
        <f>HYPERLINK("https://twitter.com/","Twitter")</f>
        <v>Twitter</v>
      </c>
      <c r="C7" s="18">
        <v>45.0</v>
      </c>
      <c r="D7" s="19">
        <f t="shared" si="1"/>
        <v>27</v>
      </c>
      <c r="E7" s="20">
        <f t="shared" si="2"/>
        <v>9</v>
      </c>
      <c r="F7" s="18">
        <v>8.0</v>
      </c>
      <c r="G7" s="21">
        <v>0.228</v>
      </c>
      <c r="H7" s="21">
        <v>0.354</v>
      </c>
      <c r="I7" s="22">
        <v>5.39</v>
      </c>
      <c r="J7" s="28">
        <v>0.33541666666666664</v>
      </c>
      <c r="K7" s="16">
        <v>100.0</v>
      </c>
      <c r="L7" s="22">
        <v>9.38</v>
      </c>
      <c r="M7" s="22">
        <v>9.22</v>
      </c>
      <c r="N7" s="25">
        <v>7.4664547E7</v>
      </c>
      <c r="O7" s="26"/>
      <c r="P7" s="27"/>
    </row>
    <row r="8">
      <c r="A8" s="16">
        <v>5.0</v>
      </c>
      <c r="B8" s="17" t="s">
        <v>19</v>
      </c>
      <c r="C8" s="18">
        <v>40.0</v>
      </c>
      <c r="D8" s="19">
        <f t="shared" si="1"/>
        <v>24</v>
      </c>
      <c r="E8" s="20">
        <f t="shared" si="2"/>
        <v>8</v>
      </c>
      <c r="F8" s="18">
        <v>13.0</v>
      </c>
      <c r="G8" s="21">
        <v>0.291</v>
      </c>
      <c r="H8" s="21">
        <v>0.296</v>
      </c>
      <c r="I8" s="22">
        <v>6.48</v>
      </c>
      <c r="J8" s="28">
        <v>0.3125</v>
      </c>
      <c r="K8" s="16">
        <v>100.0</v>
      </c>
      <c r="L8" s="22">
        <v>8.99</v>
      </c>
      <c r="M8" s="22">
        <v>8.88</v>
      </c>
      <c r="N8" s="25">
        <v>5.7941255E7</v>
      </c>
      <c r="O8" s="26"/>
      <c r="P8" s="27"/>
    </row>
    <row r="9">
      <c r="A9" s="16">
        <v>6.0</v>
      </c>
      <c r="B9" s="17" t="str">
        <f>HYPERLINK("https://www.instagram.com/","Instagram")</f>
        <v>Instagram</v>
      </c>
      <c r="C9" s="30">
        <v>45.0</v>
      </c>
      <c r="D9" s="19">
        <f t="shared" si="1"/>
        <v>27</v>
      </c>
      <c r="E9" s="20">
        <f t="shared" si="2"/>
        <v>9</v>
      </c>
      <c r="F9" s="30">
        <v>20.0</v>
      </c>
      <c r="G9" s="21" t="s">
        <v>20</v>
      </c>
      <c r="H9" s="21">
        <v>0.43</v>
      </c>
      <c r="I9" s="22">
        <v>8.41</v>
      </c>
      <c r="J9" s="28">
        <v>0.2076388888888889</v>
      </c>
      <c r="K9" s="16">
        <v>99.0</v>
      </c>
      <c r="L9" s="22">
        <v>8.88</v>
      </c>
      <c r="M9" s="22">
        <v>8.71</v>
      </c>
      <c r="N9" s="25">
        <v>4.3631715E7</v>
      </c>
      <c r="O9" s="26"/>
      <c r="P9" s="27"/>
    </row>
    <row r="10">
      <c r="A10" s="16">
        <v>7.0</v>
      </c>
      <c r="B10" s="17" t="s">
        <v>21</v>
      </c>
      <c r="C10" s="18">
        <v>45.0</v>
      </c>
      <c r="D10" s="19">
        <f t="shared" si="1"/>
        <v>27</v>
      </c>
      <c r="E10" s="20">
        <f t="shared" si="2"/>
        <v>9</v>
      </c>
      <c r="F10" s="18">
        <v>24.0</v>
      </c>
      <c r="G10" s="21">
        <v>0.14</v>
      </c>
      <c r="H10" s="21">
        <v>0.408</v>
      </c>
      <c r="I10" s="22">
        <v>3.03</v>
      </c>
      <c r="J10" s="28">
        <v>0.15208333333333332</v>
      </c>
      <c r="K10" s="16">
        <v>38.0</v>
      </c>
      <c r="L10" s="22">
        <v>4.91</v>
      </c>
      <c r="M10" s="22">
        <v>5.11</v>
      </c>
      <c r="N10" s="25">
        <v>7.6109601E7</v>
      </c>
      <c r="O10" s="26"/>
      <c r="P10" s="27"/>
    </row>
    <row r="11">
      <c r="A11" s="16">
        <v>8.0</v>
      </c>
      <c r="B11" s="17" t="str">
        <f>HYPERLINK("http://www.zillow.com/","Zillow")</f>
        <v>Zillow</v>
      </c>
      <c r="C11" s="18">
        <v>30.0</v>
      </c>
      <c r="D11" s="19">
        <f t="shared" si="1"/>
        <v>18</v>
      </c>
      <c r="E11" s="20">
        <f t="shared" si="2"/>
        <v>6</v>
      </c>
      <c r="F11" s="18">
        <v>29.0</v>
      </c>
      <c r="G11" s="21">
        <v>0.931</v>
      </c>
      <c r="H11" s="21">
        <v>0.322</v>
      </c>
      <c r="I11" s="22">
        <v>14.76</v>
      </c>
      <c r="J11" s="28">
        <v>0.33402777777777776</v>
      </c>
      <c r="K11" s="16">
        <v>93.0</v>
      </c>
      <c r="L11" s="22">
        <v>7.02</v>
      </c>
      <c r="M11" s="22">
        <v>7.12</v>
      </c>
      <c r="N11" s="31">
        <v>3.2993113E7</v>
      </c>
      <c r="O11" s="26"/>
      <c r="P11" s="27"/>
    </row>
    <row r="12">
      <c r="A12" s="16">
        <v>9.0</v>
      </c>
      <c r="B12" s="17" t="s">
        <v>22</v>
      </c>
      <c r="C12" s="18">
        <v>25.0</v>
      </c>
      <c r="D12" s="19">
        <f t="shared" si="1"/>
        <v>15</v>
      </c>
      <c r="E12" s="20">
        <f t="shared" si="2"/>
        <v>5</v>
      </c>
      <c r="F12" s="18">
        <v>33.0</v>
      </c>
      <c r="G12" s="21">
        <v>0.9</v>
      </c>
      <c r="H12" s="21">
        <v>0.387</v>
      </c>
      <c r="I12" s="22">
        <v>5.94</v>
      </c>
      <c r="J12" s="28">
        <v>0.16527777777777777</v>
      </c>
      <c r="K12" s="16">
        <v>94.0</v>
      </c>
      <c r="L12" s="22">
        <v>7.93</v>
      </c>
      <c r="M12" s="22">
        <v>7.83</v>
      </c>
      <c r="N12" s="25">
        <v>3.6391143E7</v>
      </c>
      <c r="O12" s="26"/>
      <c r="P12" s="27"/>
    </row>
    <row r="13">
      <c r="A13" s="16">
        <v>10.0</v>
      </c>
      <c r="B13" s="17" t="str">
        <f>HYPERLINK("YP.com","YP")</f>
        <v>YP</v>
      </c>
      <c r="C13" s="30">
        <v>25.0</v>
      </c>
      <c r="D13" s="19">
        <f t="shared" si="1"/>
        <v>15</v>
      </c>
      <c r="E13" s="20">
        <f t="shared" si="2"/>
        <v>5</v>
      </c>
      <c r="F13" s="30">
        <v>5883.0</v>
      </c>
      <c r="G13" s="21">
        <v>0.52</v>
      </c>
      <c r="H13" s="21">
        <v>0.352</v>
      </c>
      <c r="I13" s="22">
        <v>3.68</v>
      </c>
      <c r="J13" s="28">
        <v>0.24444444444444444</v>
      </c>
      <c r="K13" s="16">
        <v>91.0</v>
      </c>
      <c r="L13" s="22">
        <v>6.88</v>
      </c>
      <c r="M13" s="22">
        <v>6.94</v>
      </c>
      <c r="N13" s="25">
        <v>818923.0</v>
      </c>
      <c r="O13" s="26"/>
      <c r="P13" s="27"/>
    </row>
    <row r="14">
      <c r="A14" s="16">
        <v>11.0</v>
      </c>
      <c r="B14" s="17" t="s">
        <v>23</v>
      </c>
      <c r="C14" s="18">
        <v>30.0</v>
      </c>
      <c r="D14" s="19">
        <f t="shared" si="1"/>
        <v>18</v>
      </c>
      <c r="E14" s="20">
        <f t="shared" si="2"/>
        <v>6</v>
      </c>
      <c r="F14" s="18">
        <v>62.0</v>
      </c>
      <c r="G14" s="21">
        <v>0.617</v>
      </c>
      <c r="H14" s="21">
        <v>0.409</v>
      </c>
      <c r="I14" s="22">
        <v>4.2</v>
      </c>
      <c r="J14" s="28">
        <v>0.20347222222222222</v>
      </c>
      <c r="K14" s="16">
        <v>83.0</v>
      </c>
      <c r="L14" s="22">
        <v>6.66</v>
      </c>
      <c r="M14" s="22">
        <v>6.74</v>
      </c>
      <c r="N14" s="25">
        <v>2.9200461E7</v>
      </c>
      <c r="O14" s="26"/>
      <c r="P14" s="27"/>
    </row>
    <row r="15">
      <c r="A15" s="16">
        <v>12.0</v>
      </c>
      <c r="B15" s="29" t="str">
        <f>HYPERLINK("http://www.realtor.com/","Realtor")</f>
        <v>Realtor</v>
      </c>
      <c r="C15" s="18">
        <v>30.0</v>
      </c>
      <c r="D15" s="19">
        <f t="shared" si="1"/>
        <v>18</v>
      </c>
      <c r="E15" s="20">
        <f t="shared" si="2"/>
        <v>6</v>
      </c>
      <c r="F15" s="18">
        <v>97.0</v>
      </c>
      <c r="G15" s="21">
        <v>0.909</v>
      </c>
      <c r="H15" s="21">
        <v>0.298</v>
      </c>
      <c r="I15" s="22">
        <v>10.77</v>
      </c>
      <c r="J15" s="28">
        <v>0.39305555555555555</v>
      </c>
      <c r="K15" s="16">
        <v>91.0</v>
      </c>
      <c r="L15" s="22">
        <v>6.85</v>
      </c>
      <c r="M15" s="22">
        <v>6.93</v>
      </c>
      <c r="N15" s="25">
        <v>1.4798799E7</v>
      </c>
      <c r="O15" s="26"/>
      <c r="P15" s="27"/>
    </row>
    <row r="16">
      <c r="A16" s="16">
        <v>13.0</v>
      </c>
      <c r="B16" s="17" t="str">
        <f>HYPERLINK("http://www.mapquest.com/","MapQuest")</f>
        <v>MapQuest</v>
      </c>
      <c r="C16" s="18">
        <v>25.0</v>
      </c>
      <c r="D16" s="19">
        <f t="shared" si="1"/>
        <v>15</v>
      </c>
      <c r="E16" s="20">
        <f t="shared" si="2"/>
        <v>5</v>
      </c>
      <c r="F16" s="18">
        <v>194.0</v>
      </c>
      <c r="G16" s="21">
        <v>0.87</v>
      </c>
      <c r="H16" s="21">
        <v>0.379</v>
      </c>
      <c r="I16" s="22">
        <v>2.96</v>
      </c>
      <c r="J16" s="28">
        <v>0.15208333333333332</v>
      </c>
      <c r="K16" s="16">
        <v>95.0</v>
      </c>
      <c r="L16" s="22">
        <v>7.64</v>
      </c>
      <c r="M16" s="22">
        <v>7.88</v>
      </c>
      <c r="N16" s="25">
        <v>1.567143E7</v>
      </c>
      <c r="O16" s="26"/>
      <c r="P16" s="27"/>
    </row>
    <row r="17">
      <c r="A17" s="16">
        <v>14.0</v>
      </c>
      <c r="B17" s="17" t="str">
        <f>HYPERLINK("houzz.com","Houzz")</f>
        <v>Houzz</v>
      </c>
      <c r="C17" s="18">
        <v>25.0</v>
      </c>
      <c r="D17" s="19">
        <f t="shared" si="1"/>
        <v>15</v>
      </c>
      <c r="E17" s="20">
        <f t="shared" si="2"/>
        <v>5</v>
      </c>
      <c r="F17" s="18">
        <v>197.0</v>
      </c>
      <c r="G17" s="21">
        <v>0.652</v>
      </c>
      <c r="H17" s="21">
        <v>0.416</v>
      </c>
      <c r="I17" s="22">
        <v>8.87</v>
      </c>
      <c r="J17" s="28">
        <v>0.23541666666666666</v>
      </c>
      <c r="K17" s="16">
        <v>93.0</v>
      </c>
      <c r="L17" s="22">
        <v>7.34</v>
      </c>
      <c r="M17" s="22">
        <v>7.2</v>
      </c>
      <c r="N17" s="25">
        <v>7733116.0</v>
      </c>
      <c r="O17" s="26"/>
      <c r="P17" s="27"/>
    </row>
    <row r="18">
      <c r="A18" s="16">
        <v>15.0</v>
      </c>
      <c r="B18" s="17" t="str">
        <f>HYPERLINK("http://www.whitepages.com/","Whitepages")</f>
        <v>Whitepages</v>
      </c>
      <c r="C18" s="18">
        <v>20.0</v>
      </c>
      <c r="D18" s="19">
        <f t="shared" si="1"/>
        <v>12</v>
      </c>
      <c r="E18" s="20">
        <f t="shared" si="2"/>
        <v>4</v>
      </c>
      <c r="F18" s="18">
        <v>230.0</v>
      </c>
      <c r="G18" s="21">
        <v>0.818</v>
      </c>
      <c r="H18" s="21">
        <v>0.333</v>
      </c>
      <c r="I18" s="22">
        <v>3.15</v>
      </c>
      <c r="J18" s="28">
        <v>0.11597222222222223</v>
      </c>
      <c r="K18" s="16">
        <v>86.0</v>
      </c>
      <c r="L18" s="22">
        <v>6.91</v>
      </c>
      <c r="M18" s="22">
        <v>6.94</v>
      </c>
      <c r="N18" s="25">
        <v>1.7567949E7</v>
      </c>
      <c r="O18" s="26"/>
      <c r="P18" s="27"/>
    </row>
    <row r="19">
      <c r="A19" s="16">
        <v>16.0</v>
      </c>
      <c r="B19" s="29" t="str">
        <f>HYPERLINK("http://www.opentable.com/","OpenTable")</f>
        <v>OpenTable</v>
      </c>
      <c r="C19" s="18">
        <v>25.0</v>
      </c>
      <c r="D19" s="19">
        <f t="shared" si="1"/>
        <v>15</v>
      </c>
      <c r="E19" s="20">
        <f t="shared" si="2"/>
        <v>5</v>
      </c>
      <c r="F19" s="18">
        <v>289.0</v>
      </c>
      <c r="G19" s="21">
        <v>0.927</v>
      </c>
      <c r="H19" s="21">
        <v>0.279</v>
      </c>
      <c r="I19" s="22">
        <v>4.71</v>
      </c>
      <c r="J19" s="28">
        <v>0.1701388888888889</v>
      </c>
      <c r="K19" s="16">
        <v>90.0</v>
      </c>
      <c r="L19" s="22">
        <v>7.54</v>
      </c>
      <c r="M19" s="22">
        <v>7.62</v>
      </c>
      <c r="N19" s="25">
        <v>7186338.0</v>
      </c>
      <c r="O19" s="26"/>
      <c r="P19" s="27"/>
    </row>
    <row r="20">
      <c r="A20" s="16">
        <v>17.0</v>
      </c>
      <c r="B20" s="17" t="str">
        <f>HYPERLINK("http://www.autotrader.com/","AutoTrader")</f>
        <v>AutoTrader</v>
      </c>
      <c r="C20" s="18">
        <v>25.0</v>
      </c>
      <c r="D20" s="19">
        <f t="shared" si="1"/>
        <v>15</v>
      </c>
      <c r="E20" s="20">
        <f t="shared" si="2"/>
        <v>5</v>
      </c>
      <c r="F20" s="18">
        <v>323.0</v>
      </c>
      <c r="G20" s="21">
        <v>0.802</v>
      </c>
      <c r="H20" s="21">
        <v>0.233</v>
      </c>
      <c r="I20" s="22">
        <v>7.92</v>
      </c>
      <c r="J20" s="28">
        <v>0.375</v>
      </c>
      <c r="K20" s="16">
        <v>84.0</v>
      </c>
      <c r="L20" s="22">
        <v>6.89</v>
      </c>
      <c r="M20" s="22">
        <v>6.83</v>
      </c>
      <c r="N20" s="31">
        <v>9457547.0</v>
      </c>
      <c r="O20" s="26"/>
      <c r="P20" s="27"/>
    </row>
    <row r="21">
      <c r="A21" s="16">
        <v>18.0</v>
      </c>
      <c r="B21" s="32" t="str">
        <f>HYPERLINK("https://www.cars.com/","Cars")</f>
        <v>Cars</v>
      </c>
      <c r="C21" s="18">
        <v>30.0</v>
      </c>
      <c r="D21" s="19">
        <f t="shared" si="1"/>
        <v>18</v>
      </c>
      <c r="E21" s="20">
        <f t="shared" si="2"/>
        <v>6</v>
      </c>
      <c r="F21" s="18">
        <v>412.0</v>
      </c>
      <c r="G21" s="21">
        <v>0.78</v>
      </c>
      <c r="H21" s="21">
        <v>0.275</v>
      </c>
      <c r="I21" s="22">
        <v>6.05</v>
      </c>
      <c r="J21" s="28">
        <v>0.3402777777777778</v>
      </c>
      <c r="K21" s="16">
        <v>84.0</v>
      </c>
      <c r="L21" s="22">
        <v>6.47</v>
      </c>
      <c r="M21" s="22">
        <v>6.76</v>
      </c>
      <c r="N21" s="25">
        <v>7689486.0</v>
      </c>
      <c r="O21" s="26"/>
      <c r="P21" s="27"/>
    </row>
    <row r="22">
      <c r="A22" s="16">
        <v>19.0</v>
      </c>
      <c r="B22" s="17" t="str">
        <f>HYPERLINK("http://www.bizjournals.com/","BizJournals")</f>
        <v>BizJournals</v>
      </c>
      <c r="C22" s="18">
        <v>20.0</v>
      </c>
      <c r="D22" s="19">
        <f t="shared" si="1"/>
        <v>12</v>
      </c>
      <c r="E22" s="20">
        <f t="shared" si="2"/>
        <v>4</v>
      </c>
      <c r="F22" s="18">
        <v>415.0</v>
      </c>
      <c r="G22" s="21">
        <v>0.845</v>
      </c>
      <c r="H22" s="21">
        <v>0.615</v>
      </c>
      <c r="I22" s="22">
        <v>2.05</v>
      </c>
      <c r="J22" s="28">
        <v>0.11944444444444445</v>
      </c>
      <c r="K22" s="16">
        <v>92.0</v>
      </c>
      <c r="L22" s="22">
        <v>7.52</v>
      </c>
      <c r="M22" s="22">
        <v>7.85</v>
      </c>
      <c r="N22" s="25">
        <v>7112292.0</v>
      </c>
      <c r="O22" s="26"/>
      <c r="P22" s="27"/>
    </row>
    <row r="23">
      <c r="A23" s="16">
        <v>20.0</v>
      </c>
      <c r="B23" s="32" t="str">
        <f>HYPERLINK("http://www.edmunds.com/","Edmunds")</f>
        <v>Edmunds</v>
      </c>
      <c r="C23" s="18">
        <v>25.0</v>
      </c>
      <c r="D23" s="19">
        <f t="shared" si="1"/>
        <v>15</v>
      </c>
      <c r="E23" s="20">
        <f t="shared" si="2"/>
        <v>5</v>
      </c>
      <c r="F23" s="18">
        <v>433.0</v>
      </c>
      <c r="G23" s="21">
        <v>0.704</v>
      </c>
      <c r="H23" s="21">
        <v>0.437</v>
      </c>
      <c r="I23" s="22">
        <v>3.46</v>
      </c>
      <c r="J23" s="28">
        <v>0.17569444444444443</v>
      </c>
      <c r="K23" s="16">
        <v>88.0</v>
      </c>
      <c r="L23" s="22">
        <v>6.64</v>
      </c>
      <c r="M23" s="22">
        <v>7.05</v>
      </c>
      <c r="N23" s="25">
        <v>9255793.0</v>
      </c>
      <c r="O23" s="26"/>
      <c r="P23" s="27"/>
    </row>
    <row r="24">
      <c r="A24" s="16">
        <v>21.0</v>
      </c>
      <c r="B24" s="17" t="s">
        <v>24</v>
      </c>
      <c r="C24" s="18">
        <v>15.0</v>
      </c>
      <c r="D24" s="19">
        <f t="shared" si="1"/>
        <v>9</v>
      </c>
      <c r="E24" s="20">
        <f t="shared" si="2"/>
        <v>3</v>
      </c>
      <c r="F24" s="18">
        <v>438.0</v>
      </c>
      <c r="G24" s="21">
        <v>0.912</v>
      </c>
      <c r="H24" s="21">
        <v>0.478</v>
      </c>
      <c r="I24" s="22">
        <v>3.86</v>
      </c>
      <c r="J24" s="28">
        <v>0.17083333333333334</v>
      </c>
      <c r="K24" s="16">
        <v>89.0</v>
      </c>
      <c r="L24" s="22">
        <v>7.15</v>
      </c>
      <c r="M24" s="22">
        <v>6.97</v>
      </c>
      <c r="N24" s="25">
        <v>7158173.0</v>
      </c>
      <c r="O24" s="26"/>
      <c r="P24" s="27"/>
    </row>
    <row r="25">
      <c r="A25" s="16">
        <v>22.0</v>
      </c>
      <c r="B25" s="32" t="str">
        <f>HYPERLINK("http://www.healthgrades.com/","Health Grades")</f>
        <v>Health Grades</v>
      </c>
      <c r="C25" s="18">
        <v>30.0</v>
      </c>
      <c r="D25" s="19">
        <f t="shared" si="1"/>
        <v>18</v>
      </c>
      <c r="E25" s="20">
        <f t="shared" si="2"/>
        <v>6</v>
      </c>
      <c r="F25" s="18">
        <v>467.0</v>
      </c>
      <c r="G25" s="21">
        <v>0.905</v>
      </c>
      <c r="H25" s="21">
        <v>0.459</v>
      </c>
      <c r="I25" s="22">
        <v>2.54</v>
      </c>
      <c r="J25" s="28">
        <v>0.11805555555555555</v>
      </c>
      <c r="K25" s="16">
        <v>81.0</v>
      </c>
      <c r="L25" s="22">
        <v>6.33</v>
      </c>
      <c r="M25" s="22">
        <v>6.71</v>
      </c>
      <c r="N25" s="25">
        <v>8423319.0</v>
      </c>
      <c r="O25" s="26"/>
      <c r="P25" s="27"/>
    </row>
    <row r="26">
      <c r="A26" s="16">
        <v>23.0</v>
      </c>
      <c r="B26" s="17" t="str">
        <f>HYPERLINK("http://www.city-data.com/","City-data")</f>
        <v>City-data</v>
      </c>
      <c r="C26" s="18">
        <v>20.0</v>
      </c>
      <c r="D26" s="19">
        <f t="shared" si="1"/>
        <v>12</v>
      </c>
      <c r="E26" s="20">
        <f t="shared" si="2"/>
        <v>4</v>
      </c>
      <c r="F26" s="18">
        <v>569.0</v>
      </c>
      <c r="G26" s="21">
        <v>0.748</v>
      </c>
      <c r="H26" s="21">
        <v>0.651</v>
      </c>
      <c r="I26" s="22">
        <v>2.62</v>
      </c>
      <c r="J26" s="28">
        <v>0.14444444444444443</v>
      </c>
      <c r="K26" s="16">
        <v>86.0</v>
      </c>
      <c r="L26" s="22">
        <v>6.43</v>
      </c>
      <c r="M26" s="22">
        <v>6.94</v>
      </c>
      <c r="N26" s="25">
        <v>7950150.0</v>
      </c>
      <c r="O26" s="26"/>
      <c r="P26" s="27"/>
    </row>
    <row r="27">
      <c r="A27" s="16">
        <v>24.0</v>
      </c>
      <c r="B27" s="17" t="s">
        <v>25</v>
      </c>
      <c r="C27" s="18">
        <v>25.0</v>
      </c>
      <c r="D27" s="19">
        <f t="shared" si="1"/>
        <v>15</v>
      </c>
      <c r="E27" s="20">
        <f t="shared" si="2"/>
        <v>5</v>
      </c>
      <c r="F27" s="18">
        <v>586.0</v>
      </c>
      <c r="G27" s="21">
        <v>0.893</v>
      </c>
      <c r="H27" s="21">
        <v>0.551</v>
      </c>
      <c r="I27" s="22">
        <v>2.74</v>
      </c>
      <c r="J27" s="28">
        <v>0.10902777777777778</v>
      </c>
      <c r="K27" s="16">
        <v>96.0</v>
      </c>
      <c r="L27" s="22">
        <v>8.11</v>
      </c>
      <c r="M27" s="22">
        <v>8.04</v>
      </c>
      <c r="N27" s="25">
        <v>417917.0</v>
      </c>
      <c r="O27" s="26"/>
      <c r="P27" s="27"/>
    </row>
    <row r="28">
      <c r="A28" s="16">
        <v>25.0</v>
      </c>
      <c r="B28" s="17" t="str">
        <f>HYPERLINK("https://www.theknot.com/","The Knot")</f>
        <v>The Knot</v>
      </c>
      <c r="C28" s="18">
        <v>20.0</v>
      </c>
      <c r="D28" s="19">
        <f t="shared" si="1"/>
        <v>12</v>
      </c>
      <c r="E28" s="20">
        <f t="shared" si="2"/>
        <v>4</v>
      </c>
      <c r="F28" s="18">
        <v>622.0</v>
      </c>
      <c r="G28" s="21">
        <v>0.825</v>
      </c>
      <c r="H28" s="21">
        <v>0.473</v>
      </c>
      <c r="I28" s="22">
        <v>3.1</v>
      </c>
      <c r="J28" s="28">
        <v>0.15208333333333332</v>
      </c>
      <c r="K28" s="16">
        <v>88.0</v>
      </c>
      <c r="L28" s="22">
        <v>6.65</v>
      </c>
      <c r="M28" s="22">
        <v>6.73</v>
      </c>
      <c r="N28" s="33">
        <v>1.0E7</v>
      </c>
      <c r="O28" s="26"/>
      <c r="P28" s="27"/>
    </row>
    <row r="29">
      <c r="A29" s="16">
        <v>26.0</v>
      </c>
      <c r="B29" s="17" t="str">
        <f>HYPERLINK("https://www.thumbtack.com/","Thumbtack")</f>
        <v>Thumbtack</v>
      </c>
      <c r="C29" s="18">
        <v>15.0</v>
      </c>
      <c r="D29" s="19">
        <f t="shared" si="1"/>
        <v>9</v>
      </c>
      <c r="E29" s="20">
        <f t="shared" si="2"/>
        <v>3</v>
      </c>
      <c r="F29" s="18">
        <v>897.0</v>
      </c>
      <c r="G29" s="21">
        <v>0.906</v>
      </c>
      <c r="H29" s="21">
        <v>0.365</v>
      </c>
      <c r="I29" s="22">
        <v>3.86</v>
      </c>
      <c r="J29" s="28">
        <v>0.1951388888888889</v>
      </c>
      <c r="K29" s="16">
        <v>86.0</v>
      </c>
      <c r="L29" s="22">
        <v>6.99</v>
      </c>
      <c r="M29" s="22">
        <v>6.88</v>
      </c>
      <c r="N29" s="25">
        <v>3887913.0</v>
      </c>
      <c r="O29" s="26"/>
      <c r="P29" s="27"/>
    </row>
    <row r="30">
      <c r="A30" s="16">
        <v>27.0</v>
      </c>
      <c r="B30" s="17" t="s">
        <v>26</v>
      </c>
      <c r="C30" s="18">
        <v>25.0</v>
      </c>
      <c r="D30" s="19">
        <f t="shared" si="1"/>
        <v>15</v>
      </c>
      <c r="E30" s="20">
        <f t="shared" si="2"/>
        <v>5</v>
      </c>
      <c r="F30" s="18">
        <v>955.0</v>
      </c>
      <c r="G30" s="21">
        <v>0.583</v>
      </c>
      <c r="H30" s="21">
        <v>0.689</v>
      </c>
      <c r="I30" s="22">
        <v>2.47</v>
      </c>
      <c r="J30" s="28">
        <v>0.0798611111111111</v>
      </c>
      <c r="K30" s="16">
        <v>86.0</v>
      </c>
      <c r="L30" s="22">
        <v>6.68</v>
      </c>
      <c r="M30" s="22">
        <v>6.82</v>
      </c>
      <c r="N30" s="25">
        <v>6128632.0</v>
      </c>
      <c r="O30" s="26"/>
      <c r="P30" s="27"/>
    </row>
    <row r="31">
      <c r="A31" s="16">
        <v>28.0</v>
      </c>
      <c r="B31" s="17" t="s">
        <v>27</v>
      </c>
      <c r="C31" s="18">
        <v>15.0</v>
      </c>
      <c r="D31" s="19">
        <f t="shared" si="1"/>
        <v>9</v>
      </c>
      <c r="E31" s="20">
        <f t="shared" si="2"/>
        <v>3</v>
      </c>
      <c r="F31" s="18">
        <v>995.0</v>
      </c>
      <c r="G31" s="21">
        <v>0.914</v>
      </c>
      <c r="H31" s="21">
        <v>0.457</v>
      </c>
      <c r="I31" s="22">
        <v>3.29</v>
      </c>
      <c r="J31" s="28">
        <v>0.15</v>
      </c>
      <c r="K31" s="16">
        <v>81.0</v>
      </c>
      <c r="L31" s="22">
        <v>6.54</v>
      </c>
      <c r="M31" s="22">
        <v>6.54</v>
      </c>
      <c r="N31" s="25">
        <v>4544742.0</v>
      </c>
      <c r="O31" s="26"/>
      <c r="P31" s="27"/>
    </row>
    <row r="32">
      <c r="A32" s="16">
        <v>29.0</v>
      </c>
      <c r="B32" s="29" t="str">
        <f>HYPERLINK("https://www.care.com/","Care")</f>
        <v>Care</v>
      </c>
      <c r="C32" s="18">
        <v>15.0</v>
      </c>
      <c r="D32" s="19">
        <f t="shared" si="1"/>
        <v>9</v>
      </c>
      <c r="E32" s="20">
        <f t="shared" si="2"/>
        <v>3</v>
      </c>
      <c r="F32" s="18">
        <v>998.0</v>
      </c>
      <c r="G32" s="21">
        <v>0.853</v>
      </c>
      <c r="H32" s="21">
        <v>0.311</v>
      </c>
      <c r="I32" s="22">
        <v>6.65</v>
      </c>
      <c r="J32" s="28">
        <v>0.3597222222222222</v>
      </c>
      <c r="K32" s="16">
        <v>76.0</v>
      </c>
      <c r="L32" s="22">
        <v>6.49</v>
      </c>
      <c r="M32" s="22">
        <v>6.67</v>
      </c>
      <c r="N32" s="25">
        <v>2616122.0</v>
      </c>
      <c r="O32" s="26"/>
      <c r="P32" s="27"/>
    </row>
    <row r="33">
      <c r="A33" s="16">
        <v>30.0</v>
      </c>
      <c r="B33" s="17" t="str">
        <f>HYPERLINK("https://maps.here.com/","HERE")</f>
        <v>HERE</v>
      </c>
      <c r="C33" s="18">
        <v>10.0</v>
      </c>
      <c r="D33" s="19">
        <f t="shared" si="1"/>
        <v>6</v>
      </c>
      <c r="E33" s="20">
        <f t="shared" si="2"/>
        <v>2</v>
      </c>
      <c r="F33" s="30">
        <v>1271.0</v>
      </c>
      <c r="G33" s="21">
        <v>0.267</v>
      </c>
      <c r="H33" s="21">
        <v>0.209</v>
      </c>
      <c r="I33" s="22">
        <v>3.9</v>
      </c>
      <c r="J33" s="28">
        <v>0.11041666666666666</v>
      </c>
      <c r="K33" s="16">
        <v>85.0</v>
      </c>
      <c r="L33" s="22">
        <v>6.62</v>
      </c>
      <c r="M33" s="22">
        <v>6.75</v>
      </c>
      <c r="N33" s="25">
        <v>3850836.0</v>
      </c>
      <c r="O33" s="26"/>
      <c r="P33" s="27"/>
    </row>
    <row r="34">
      <c r="A34" s="34">
        <v>31.0</v>
      </c>
      <c r="B34" s="35" t="s">
        <v>28</v>
      </c>
      <c r="C34" s="36">
        <v>2.0</v>
      </c>
      <c r="D34" s="37">
        <v>2.0</v>
      </c>
      <c r="E34" s="38">
        <v>2.0</v>
      </c>
      <c r="F34" s="39">
        <v>1349.0</v>
      </c>
      <c r="G34" s="40">
        <v>0.228</v>
      </c>
      <c r="H34" s="40">
        <v>0.595</v>
      </c>
      <c r="I34" s="41">
        <v>2.16</v>
      </c>
      <c r="J34" s="42">
        <v>0.08055555555555556</v>
      </c>
      <c r="K34" s="43">
        <v>90.0</v>
      </c>
      <c r="L34" s="44">
        <v>7.03</v>
      </c>
      <c r="M34" s="41">
        <v>7.1</v>
      </c>
      <c r="N34" s="45">
        <v>4542593.0</v>
      </c>
      <c r="O34" s="26"/>
      <c r="P34" s="27"/>
    </row>
    <row r="35">
      <c r="A35" s="16">
        <v>32.0</v>
      </c>
      <c r="B35" s="29" t="str">
        <f>HYPERLINK("https://www.weddingwire.com/","WeddingWire")</f>
        <v>WeddingWire</v>
      </c>
      <c r="C35" s="18">
        <v>5.0</v>
      </c>
      <c r="D35" s="16">
        <v>5.0</v>
      </c>
      <c r="E35" s="46">
        <v>5.0</v>
      </c>
      <c r="F35" s="30">
        <v>1406.0</v>
      </c>
      <c r="G35" s="21">
        <v>0.862</v>
      </c>
      <c r="H35" s="21">
        <v>0.428</v>
      </c>
      <c r="I35" s="22">
        <v>4.36</v>
      </c>
      <c r="J35" s="28">
        <v>0.20277777777777778</v>
      </c>
      <c r="K35" s="16">
        <v>90.0</v>
      </c>
      <c r="L35" s="22">
        <v>6.89</v>
      </c>
      <c r="M35" s="22">
        <v>6.84</v>
      </c>
      <c r="N35" s="25">
        <v>1899407.0</v>
      </c>
      <c r="O35" s="26"/>
      <c r="P35" s="27"/>
    </row>
    <row r="36">
      <c r="A36" s="16">
        <v>33.0</v>
      </c>
      <c r="B36" s="29" t="str">
        <f>HYPERLINK("https://www.avvo.com/","Avvo")</f>
        <v>Avvo</v>
      </c>
      <c r="C36" s="18">
        <v>5.0</v>
      </c>
      <c r="D36" s="16">
        <v>5.0</v>
      </c>
      <c r="E36" s="46">
        <v>5.0</v>
      </c>
      <c r="F36" s="30">
        <v>1435.0</v>
      </c>
      <c r="G36" s="21">
        <v>0.871</v>
      </c>
      <c r="H36" s="21">
        <v>0.656</v>
      </c>
      <c r="I36" s="22">
        <v>2.43</v>
      </c>
      <c r="J36" s="28">
        <v>0.11597222222222223</v>
      </c>
      <c r="K36" s="16">
        <v>85.0</v>
      </c>
      <c r="L36" s="22">
        <v>6.7</v>
      </c>
      <c r="M36" s="22">
        <v>6.72</v>
      </c>
      <c r="N36" s="25">
        <v>3042911.0</v>
      </c>
      <c r="O36" s="26"/>
      <c r="P36" s="27"/>
    </row>
    <row r="37">
      <c r="A37" s="16">
        <v>34.0</v>
      </c>
      <c r="B37" s="29" t="str">
        <f>HYPERLINK("https://www.zomato.com/united-states","Zomato")</f>
        <v>Zomato</v>
      </c>
      <c r="C37" s="18">
        <v>5.0</v>
      </c>
      <c r="D37" s="16">
        <v>5.0</v>
      </c>
      <c r="E37" s="46">
        <v>5.0</v>
      </c>
      <c r="F37" s="30">
        <v>1484.0</v>
      </c>
      <c r="G37" s="21">
        <v>0.135</v>
      </c>
      <c r="H37" s="21">
        <v>0.32</v>
      </c>
      <c r="I37" s="22">
        <v>10.58</v>
      </c>
      <c r="J37" s="28">
        <v>0.3173611111111111</v>
      </c>
      <c r="K37" s="16">
        <v>75.0</v>
      </c>
      <c r="L37" s="22">
        <v>6.85</v>
      </c>
      <c r="M37" s="22">
        <v>6.91</v>
      </c>
      <c r="N37" s="25">
        <v>3306810.0</v>
      </c>
      <c r="O37" s="26"/>
      <c r="P37" s="27"/>
    </row>
    <row r="38">
      <c r="A38" s="16">
        <v>35.0</v>
      </c>
      <c r="B38" s="32" t="str">
        <f>HYPERLINK("http://www.vitals.com/","Vitals")</f>
        <v>Vitals</v>
      </c>
      <c r="C38" s="18">
        <v>5.0</v>
      </c>
      <c r="D38" s="16">
        <v>5.0</v>
      </c>
      <c r="E38" s="46">
        <v>5.0</v>
      </c>
      <c r="F38" s="30">
        <v>2361.0</v>
      </c>
      <c r="G38" s="21">
        <v>0.898</v>
      </c>
      <c r="H38" s="21">
        <v>0.438</v>
      </c>
      <c r="I38" s="22">
        <v>2.75</v>
      </c>
      <c r="J38" s="28">
        <v>0.1125</v>
      </c>
      <c r="K38" s="16">
        <v>69.0</v>
      </c>
      <c r="L38" s="22">
        <v>5.89</v>
      </c>
      <c r="M38" s="22">
        <v>6.11</v>
      </c>
      <c r="N38" s="25">
        <v>1832476.0</v>
      </c>
      <c r="O38" s="26"/>
      <c r="P38" s="27"/>
    </row>
    <row r="39">
      <c r="A39" s="16">
        <v>36.0</v>
      </c>
      <c r="B39" s="17" t="str">
        <f>HYPERLINK("http://www.411.com/","411")</f>
        <v>411</v>
      </c>
      <c r="C39" s="18">
        <v>5.0</v>
      </c>
      <c r="D39" s="16">
        <v>5.0</v>
      </c>
      <c r="E39" s="46">
        <v>5.0</v>
      </c>
      <c r="F39" s="30">
        <v>2465.0</v>
      </c>
      <c r="G39" s="21">
        <v>0.733</v>
      </c>
      <c r="H39" s="21">
        <v>0.439</v>
      </c>
      <c r="I39" s="22">
        <v>2.74</v>
      </c>
      <c r="J39" s="28">
        <v>0.08819444444444445</v>
      </c>
      <c r="K39" s="16">
        <v>67.0</v>
      </c>
      <c r="L39" s="22">
        <v>5.24</v>
      </c>
      <c r="M39" s="22">
        <v>5.79</v>
      </c>
      <c r="N39" s="25">
        <v>2116546.0</v>
      </c>
      <c r="O39" s="26"/>
      <c r="P39" s="27"/>
    </row>
    <row r="40">
      <c r="A40" s="16">
        <v>37.0</v>
      </c>
      <c r="B40" s="17" t="str">
        <f>HYPERLINK("http://www.superpages.com/","SuperPages")</f>
        <v>SuperPages</v>
      </c>
      <c r="C40" s="18">
        <v>5.0</v>
      </c>
      <c r="D40" s="16">
        <v>5.0</v>
      </c>
      <c r="E40" s="46">
        <v>5.0</v>
      </c>
      <c r="F40" s="30">
        <v>2505.0</v>
      </c>
      <c r="G40" s="21">
        <v>0.79</v>
      </c>
      <c r="H40" s="21">
        <v>0.725</v>
      </c>
      <c r="I40" s="22">
        <v>1.89</v>
      </c>
      <c r="J40" s="28">
        <v>0.07013888888888889</v>
      </c>
      <c r="K40" s="16">
        <v>85.0</v>
      </c>
      <c r="L40" s="22">
        <v>6.54</v>
      </c>
      <c r="M40" s="22">
        <v>6.78</v>
      </c>
      <c r="N40" s="25">
        <v>2764093.0</v>
      </c>
      <c r="O40" s="26"/>
      <c r="P40" s="27"/>
    </row>
    <row r="41">
      <c r="A41" s="16">
        <v>38.0</v>
      </c>
      <c r="B41" s="17" t="str">
        <f>HYPERLINK("http://www.local.com/","Local")</f>
        <v>Local</v>
      </c>
      <c r="C41" s="18">
        <v>5.0</v>
      </c>
      <c r="D41" s="16">
        <v>5.0</v>
      </c>
      <c r="E41" s="46">
        <v>5.0</v>
      </c>
      <c r="F41" s="30">
        <v>4980.0</v>
      </c>
      <c r="G41" s="21">
        <v>0.334</v>
      </c>
      <c r="H41" s="21">
        <v>0.541</v>
      </c>
      <c r="I41" s="22">
        <v>2.71</v>
      </c>
      <c r="J41" s="28">
        <v>0.09375</v>
      </c>
      <c r="K41" s="16">
        <v>75.0</v>
      </c>
      <c r="L41" s="22">
        <v>6.68</v>
      </c>
      <c r="M41" s="22">
        <v>6.88</v>
      </c>
      <c r="N41" s="25">
        <v>1194147.0</v>
      </c>
      <c r="O41" s="26"/>
      <c r="P41" s="27"/>
    </row>
    <row r="42">
      <c r="A42" s="16">
        <v>39.0</v>
      </c>
      <c r="B42" s="29" t="str">
        <f>HYPERLINK("http://www.tomtom.com/","TomTom")</f>
        <v>TomTom</v>
      </c>
      <c r="C42" s="18">
        <v>5.0</v>
      </c>
      <c r="D42" s="16">
        <v>5.0</v>
      </c>
      <c r="E42" s="46">
        <v>5.0</v>
      </c>
      <c r="F42" s="30">
        <v>5256.0</v>
      </c>
      <c r="G42" s="21">
        <v>0.13</v>
      </c>
      <c r="H42" s="21">
        <v>0.276</v>
      </c>
      <c r="I42" s="22">
        <v>5.14</v>
      </c>
      <c r="J42" s="28">
        <v>0.25972222222222224</v>
      </c>
      <c r="K42" s="16">
        <v>84.0</v>
      </c>
      <c r="L42" s="22">
        <v>6.84</v>
      </c>
      <c r="M42" s="22">
        <v>6.73</v>
      </c>
      <c r="N42" s="25">
        <v>801708.0</v>
      </c>
      <c r="O42" s="26"/>
      <c r="P42" s="27"/>
    </row>
    <row r="43">
      <c r="A43" s="16">
        <v>40.0</v>
      </c>
      <c r="B43" s="29" t="str">
        <f>HYPERLINK("http://www.menupages.com/","MenuPages")</f>
        <v>MenuPages</v>
      </c>
      <c r="C43" s="18">
        <v>5.0</v>
      </c>
      <c r="D43" s="16">
        <v>5.0</v>
      </c>
      <c r="E43" s="46">
        <v>5.0</v>
      </c>
      <c r="F43" s="30">
        <v>5435.0</v>
      </c>
      <c r="G43" s="21">
        <v>0.978</v>
      </c>
      <c r="H43" s="21">
        <v>0.483</v>
      </c>
      <c r="I43" s="22">
        <v>1.81</v>
      </c>
      <c r="J43" s="28">
        <v>0.08194444444444444</v>
      </c>
      <c r="K43" s="16">
        <v>65.0</v>
      </c>
      <c r="L43" s="22">
        <v>5.75</v>
      </c>
      <c r="M43" s="22">
        <v>6.04</v>
      </c>
      <c r="N43" s="25">
        <v>921096.0</v>
      </c>
      <c r="O43" s="26"/>
      <c r="P43" s="27"/>
    </row>
    <row r="44">
      <c r="A44" s="16">
        <v>41.0</v>
      </c>
      <c r="B44" s="17" t="str">
        <f>HYPERLINK("https://api.merchantcircle.com/","Merchant Circle")</f>
        <v>Merchant Circle</v>
      </c>
      <c r="C44" s="18">
        <v>5.0</v>
      </c>
      <c r="D44" s="16">
        <v>5.0</v>
      </c>
      <c r="E44" s="46">
        <v>5.0</v>
      </c>
      <c r="F44" s="30">
        <v>6985.0</v>
      </c>
      <c r="G44" s="21">
        <v>0.411</v>
      </c>
      <c r="H44" s="21">
        <v>0.673</v>
      </c>
      <c r="I44" s="22">
        <v>2.99</v>
      </c>
      <c r="J44" s="28">
        <v>0.08194444444444444</v>
      </c>
      <c r="K44" s="16">
        <v>83.0</v>
      </c>
      <c r="L44" s="22">
        <v>6.41</v>
      </c>
      <c r="M44" s="22">
        <v>6.4</v>
      </c>
      <c r="N44" s="25">
        <v>1055134.0</v>
      </c>
      <c r="O44" s="26"/>
      <c r="P44" s="27"/>
    </row>
    <row r="45">
      <c r="A45" s="16">
        <v>42.0</v>
      </c>
      <c r="B45" s="47" t="str">
        <f>HYPERLINK("https://www.dandb.com/businessdirectory/","Dunn &amp; Bradstreet Credibility Review")</f>
        <v>Dunn &amp; Bradstreet Credibility Review</v>
      </c>
      <c r="C45" s="18">
        <v>5.0</v>
      </c>
      <c r="D45" s="16">
        <v>5.0</v>
      </c>
      <c r="E45" s="46">
        <v>5.0</v>
      </c>
      <c r="F45" s="30">
        <v>7886.0</v>
      </c>
      <c r="G45" s="21">
        <v>0.743</v>
      </c>
      <c r="H45" s="21">
        <v>0.541</v>
      </c>
      <c r="I45" s="22">
        <v>2.57</v>
      </c>
      <c r="J45" s="28">
        <v>0.13472222222222222</v>
      </c>
      <c r="K45" s="16">
        <v>68.0</v>
      </c>
      <c r="L45" s="22">
        <v>6.13</v>
      </c>
      <c r="M45" s="22">
        <v>6.41</v>
      </c>
      <c r="N45" s="25">
        <v>636921.0</v>
      </c>
      <c r="O45" s="26"/>
      <c r="P45" s="27"/>
    </row>
    <row r="46">
      <c r="A46" s="16">
        <v>43.0</v>
      </c>
      <c r="B46" s="17" t="s">
        <v>29</v>
      </c>
      <c r="C46" s="18">
        <v>5.0</v>
      </c>
      <c r="D46" s="16">
        <v>5.0</v>
      </c>
      <c r="E46" s="46">
        <v>5.0</v>
      </c>
      <c r="F46" s="30">
        <v>8857.0</v>
      </c>
      <c r="G46" s="21">
        <v>0.52</v>
      </c>
      <c r="H46" s="21">
        <v>0.529</v>
      </c>
      <c r="I46" s="22">
        <v>2.8</v>
      </c>
      <c r="J46" s="28">
        <v>0.1076388888888889</v>
      </c>
      <c r="K46" s="16">
        <v>78.0</v>
      </c>
      <c r="L46" s="22">
        <v>6.19</v>
      </c>
      <c r="M46" s="22">
        <v>6.31</v>
      </c>
      <c r="N46" s="25">
        <v>697073.0</v>
      </c>
      <c r="O46" s="26"/>
      <c r="P46" s="27"/>
    </row>
    <row r="47">
      <c r="A47" s="16">
        <v>44.0</v>
      </c>
      <c r="B47" s="17" t="s">
        <v>30</v>
      </c>
      <c r="C47" s="18">
        <v>5.0</v>
      </c>
      <c r="D47" s="16">
        <v>5.0</v>
      </c>
      <c r="E47" s="46">
        <v>5.0</v>
      </c>
      <c r="F47" s="30">
        <v>8899.0</v>
      </c>
      <c r="G47" s="21">
        <v>0.673</v>
      </c>
      <c r="H47" s="21">
        <v>0.567</v>
      </c>
      <c r="I47" s="22">
        <v>1.99</v>
      </c>
      <c r="J47" s="28">
        <v>0.05277777777777778</v>
      </c>
      <c r="K47" s="16">
        <v>90.0</v>
      </c>
      <c r="L47" s="22">
        <v>7.4</v>
      </c>
      <c r="M47" s="22">
        <v>6.67</v>
      </c>
      <c r="N47" s="25">
        <v>763789.0</v>
      </c>
      <c r="O47" s="26"/>
      <c r="P47" s="27"/>
    </row>
    <row r="48">
      <c r="A48" s="16">
        <v>45.0</v>
      </c>
      <c r="B48" s="32" t="str">
        <f>HYPERLINK("http://www.dealerrater.com/","DealerRater")</f>
        <v>DealerRater</v>
      </c>
      <c r="C48" s="18">
        <v>5.0</v>
      </c>
      <c r="D48" s="16">
        <v>5.0</v>
      </c>
      <c r="E48" s="46">
        <v>5.0</v>
      </c>
      <c r="F48" s="30">
        <v>9814.0</v>
      </c>
      <c r="G48" s="21">
        <v>0.911</v>
      </c>
      <c r="H48" s="21">
        <v>0.43</v>
      </c>
      <c r="I48" s="22">
        <v>4.4</v>
      </c>
      <c r="J48" s="28">
        <v>0.25069444444444444</v>
      </c>
      <c r="K48" s="16">
        <v>64.0</v>
      </c>
      <c r="L48" s="22">
        <v>6.06</v>
      </c>
      <c r="M48" s="22">
        <v>6.02</v>
      </c>
      <c r="N48" s="25">
        <v>424465.0</v>
      </c>
      <c r="O48" s="26"/>
      <c r="P48" s="27"/>
    </row>
    <row r="49">
      <c r="A49" s="16">
        <v>46.0</v>
      </c>
      <c r="B49" s="17" t="str">
        <f>HYPERLINK("https://www.ratemds.com/","RateMDs")</f>
        <v>RateMDs</v>
      </c>
      <c r="C49" s="18">
        <v>5.0</v>
      </c>
      <c r="D49" s="16">
        <v>5.0</v>
      </c>
      <c r="E49" s="46">
        <v>5.0</v>
      </c>
      <c r="F49" s="30">
        <v>10148.0</v>
      </c>
      <c r="G49" s="21">
        <v>0.473</v>
      </c>
      <c r="H49" s="21">
        <v>0.508</v>
      </c>
      <c r="I49" s="22">
        <v>2.21</v>
      </c>
      <c r="J49" s="28">
        <v>0.10625</v>
      </c>
      <c r="K49" s="16">
        <v>60.0</v>
      </c>
      <c r="L49" s="22">
        <v>5.5</v>
      </c>
      <c r="M49" s="22">
        <v>5.67</v>
      </c>
      <c r="N49" s="25">
        <v>492421.0</v>
      </c>
      <c r="O49" s="26"/>
      <c r="P49" s="27"/>
    </row>
    <row r="50">
      <c r="A50" s="16">
        <v>47.0</v>
      </c>
      <c r="B50" s="17" t="s">
        <v>31</v>
      </c>
      <c r="C50" s="18">
        <v>5.0</v>
      </c>
      <c r="D50" s="16">
        <v>5.0</v>
      </c>
      <c r="E50" s="46">
        <v>5.0</v>
      </c>
      <c r="F50" s="30">
        <v>10688.0</v>
      </c>
      <c r="G50" s="21">
        <v>0.796</v>
      </c>
      <c r="H50" s="21">
        <v>0.802</v>
      </c>
      <c r="I50" s="22">
        <v>1.6</v>
      </c>
      <c r="J50" s="28">
        <v>0.05277777777777778</v>
      </c>
      <c r="K50" s="16">
        <v>66.0</v>
      </c>
      <c r="L50" s="22">
        <v>5.69</v>
      </c>
      <c r="M50" s="22">
        <v>5.97</v>
      </c>
      <c r="N50" s="25">
        <v>625012.0</v>
      </c>
      <c r="O50" s="26"/>
      <c r="P50" s="27"/>
    </row>
    <row r="51">
      <c r="A51" s="16">
        <v>48.0</v>
      </c>
      <c r="B51" s="17" t="s">
        <v>32</v>
      </c>
      <c r="C51" s="18">
        <v>5.0</v>
      </c>
      <c r="D51" s="16">
        <v>5.0</v>
      </c>
      <c r="E51" s="46">
        <v>5.0</v>
      </c>
      <c r="F51" s="30">
        <v>10861.0</v>
      </c>
      <c r="G51" s="21">
        <v>0.802</v>
      </c>
      <c r="H51" s="21">
        <v>0.481</v>
      </c>
      <c r="I51" s="22">
        <v>2.6</v>
      </c>
      <c r="J51" s="28">
        <v>0.1076388888888889</v>
      </c>
      <c r="K51" s="16">
        <v>66.0</v>
      </c>
      <c r="L51" s="22">
        <v>6.92</v>
      </c>
      <c r="M51" s="22">
        <v>6.69</v>
      </c>
      <c r="N51" s="25">
        <v>377194.0</v>
      </c>
      <c r="O51" s="26"/>
      <c r="P51" s="27"/>
    </row>
    <row r="52">
      <c r="A52" s="16">
        <v>49.0</v>
      </c>
      <c r="B52" s="29" t="str">
        <f>HYPERLINK("http://www.switchboard.com/","Switchboard")</f>
        <v>Switchboard</v>
      </c>
      <c r="C52" s="18">
        <v>5.0</v>
      </c>
      <c r="D52" s="16">
        <v>5.0</v>
      </c>
      <c r="E52" s="46">
        <v>5.0</v>
      </c>
      <c r="F52" s="30">
        <v>10874.0</v>
      </c>
      <c r="G52" s="21">
        <v>0.685</v>
      </c>
      <c r="H52" s="21">
        <v>0.255</v>
      </c>
      <c r="I52" s="22">
        <v>2.81</v>
      </c>
      <c r="J52" s="28">
        <v>0.10208333333333333</v>
      </c>
      <c r="K52" s="16">
        <v>79.0</v>
      </c>
      <c r="L52" s="22">
        <v>5.97</v>
      </c>
      <c r="M52" s="22">
        <v>6.7</v>
      </c>
      <c r="N52" s="25">
        <v>391011.0</v>
      </c>
      <c r="O52" s="26"/>
      <c r="P52" s="27"/>
    </row>
    <row r="53">
      <c r="A53" s="16">
        <v>50.0</v>
      </c>
      <c r="B53" s="17" t="s">
        <v>33</v>
      </c>
      <c r="C53" s="18">
        <v>5.0</v>
      </c>
      <c r="D53" s="16">
        <v>5.0</v>
      </c>
      <c r="E53" s="46">
        <v>5.0</v>
      </c>
      <c r="F53" s="30">
        <v>11052.0</v>
      </c>
      <c r="G53" s="21">
        <v>0.546</v>
      </c>
      <c r="H53" s="21">
        <v>0.703</v>
      </c>
      <c r="I53" s="22">
        <v>2.39</v>
      </c>
      <c r="J53" s="28">
        <v>0.06944444444444445</v>
      </c>
      <c r="K53" s="16">
        <v>87.0</v>
      </c>
      <c r="L53" s="22">
        <v>6.64</v>
      </c>
      <c r="M53" s="22">
        <v>6.98</v>
      </c>
      <c r="N53" s="25">
        <v>610530.0</v>
      </c>
      <c r="O53" s="26"/>
      <c r="P53" s="27"/>
    </row>
    <row r="54">
      <c r="A54" s="16">
        <v>51.0</v>
      </c>
      <c r="B54" s="29" t="str">
        <f>HYPERLINK("http://www.homesandland.com/","HomeAndLand")</f>
        <v>HomeAndLand</v>
      </c>
      <c r="C54" s="18">
        <v>5.0</v>
      </c>
      <c r="D54" s="16">
        <v>5.0</v>
      </c>
      <c r="E54" s="46">
        <v>5.0</v>
      </c>
      <c r="F54" s="30">
        <v>15811.0</v>
      </c>
      <c r="G54" s="21">
        <v>0.764</v>
      </c>
      <c r="H54" s="21">
        <v>0.392</v>
      </c>
      <c r="I54" s="22">
        <v>5.12</v>
      </c>
      <c r="J54" s="28">
        <v>0.19375</v>
      </c>
      <c r="K54" s="16">
        <v>60.0</v>
      </c>
      <c r="L54" s="22">
        <v>5.35</v>
      </c>
      <c r="M54" s="22">
        <v>5.51</v>
      </c>
      <c r="N54" s="25">
        <v>245942.0</v>
      </c>
      <c r="O54" s="26"/>
      <c r="P54" s="27"/>
    </row>
    <row r="55">
      <c r="A55" s="16">
        <v>52.0</v>
      </c>
      <c r="B55" s="17" t="s">
        <v>34</v>
      </c>
      <c r="C55" s="18">
        <v>5.0</v>
      </c>
      <c r="D55" s="16">
        <v>5.0</v>
      </c>
      <c r="E55" s="46">
        <v>5.0</v>
      </c>
      <c r="F55" s="30">
        <v>18759.0</v>
      </c>
      <c r="G55" s="21">
        <v>0.199</v>
      </c>
      <c r="H55" s="21">
        <v>0.538</v>
      </c>
      <c r="I55" s="22">
        <v>3.78</v>
      </c>
      <c r="J55" s="28">
        <v>0.12152777777777778</v>
      </c>
      <c r="K55" s="16">
        <v>72.0</v>
      </c>
      <c r="L55" s="22">
        <v>5.93</v>
      </c>
      <c r="M55" s="22">
        <v>5.92</v>
      </c>
      <c r="N55" s="25">
        <v>340131.0</v>
      </c>
      <c r="O55" s="26"/>
      <c r="P55" s="27"/>
    </row>
    <row r="56">
      <c r="A56" s="16">
        <v>53.0</v>
      </c>
      <c r="B56" s="29" t="str">
        <f>HYPERLINK("http://www.cylex-usa.com/","Cylex-usa")</f>
        <v>Cylex-usa</v>
      </c>
      <c r="C56" s="18">
        <v>5.0</v>
      </c>
      <c r="D56" s="16">
        <v>5.0</v>
      </c>
      <c r="E56" s="46">
        <v>5.0</v>
      </c>
      <c r="F56" s="30">
        <v>19120.0</v>
      </c>
      <c r="G56" s="21">
        <v>0.503</v>
      </c>
      <c r="H56" s="21">
        <v>0.681</v>
      </c>
      <c r="I56" s="22">
        <v>2.4</v>
      </c>
      <c r="J56" s="28">
        <v>0.09236111111111112</v>
      </c>
      <c r="K56" s="16">
        <v>48.0</v>
      </c>
      <c r="L56" s="22">
        <v>4.93</v>
      </c>
      <c r="M56" s="22">
        <v>5.15</v>
      </c>
      <c r="N56" s="25">
        <v>308274.0</v>
      </c>
      <c r="O56" s="26"/>
      <c r="P56" s="27"/>
    </row>
    <row r="57">
      <c r="A57" s="16">
        <v>54.0</v>
      </c>
      <c r="B57" s="17" t="s">
        <v>35</v>
      </c>
      <c r="C57" s="18">
        <v>5.0</v>
      </c>
      <c r="D57" s="16">
        <v>5.0</v>
      </c>
      <c r="E57" s="46">
        <v>5.0</v>
      </c>
      <c r="F57" s="30">
        <v>20936.0</v>
      </c>
      <c r="G57" s="21">
        <v>0.36</v>
      </c>
      <c r="H57" s="21">
        <v>0.583</v>
      </c>
      <c r="I57" s="22">
        <v>2.82</v>
      </c>
      <c r="J57" s="28">
        <v>0.10625</v>
      </c>
      <c r="K57" s="16">
        <v>77.0</v>
      </c>
      <c r="L57" s="22">
        <v>6.07</v>
      </c>
      <c r="M57" s="22">
        <v>5.93</v>
      </c>
      <c r="N57" s="25">
        <v>244098.0</v>
      </c>
      <c r="O57" s="26"/>
      <c r="P57" s="27"/>
    </row>
    <row r="58">
      <c r="A58" s="16">
        <v>55.0</v>
      </c>
      <c r="B58" s="29" t="str">
        <f>HYPERLINK("http://www.b2byellowpages.com/","B2BYellowPages")</f>
        <v>B2BYellowPages</v>
      </c>
      <c r="C58" s="18">
        <v>5.0</v>
      </c>
      <c r="D58" s="16">
        <v>5.0</v>
      </c>
      <c r="E58" s="46">
        <v>5.0</v>
      </c>
      <c r="F58" s="30">
        <v>21236.0</v>
      </c>
      <c r="G58" s="21">
        <v>0.517</v>
      </c>
      <c r="H58" s="21">
        <v>0.719</v>
      </c>
      <c r="I58" s="22">
        <v>2.04</v>
      </c>
      <c r="J58" s="28">
        <v>0.06458333333333334</v>
      </c>
      <c r="K58" s="16">
        <v>54.0</v>
      </c>
      <c r="L58" s="22">
        <v>4.77</v>
      </c>
      <c r="M58" s="22">
        <v>4.69</v>
      </c>
      <c r="N58" s="25">
        <v>258368.0</v>
      </c>
      <c r="O58" s="26"/>
      <c r="P58" s="27"/>
    </row>
    <row r="59">
      <c r="A59" s="16">
        <v>56.0</v>
      </c>
      <c r="B59" s="47" t="str">
        <f>HYPERLINK("http://www.americantowns.com/","American Towns")</f>
        <v>American Towns</v>
      </c>
      <c r="C59" s="18">
        <v>5.0</v>
      </c>
      <c r="D59" s="16">
        <v>5.0</v>
      </c>
      <c r="E59" s="46">
        <v>5.0</v>
      </c>
      <c r="F59" s="30">
        <v>21720.0</v>
      </c>
      <c r="G59" s="21">
        <v>0.469</v>
      </c>
      <c r="H59" s="21">
        <v>0.62</v>
      </c>
      <c r="I59" s="22">
        <v>2.45</v>
      </c>
      <c r="J59" s="28">
        <v>0.08472222222222223</v>
      </c>
      <c r="K59" s="16">
        <v>66.0</v>
      </c>
      <c r="L59" s="22">
        <v>5.64</v>
      </c>
      <c r="M59" s="22">
        <v>6.31</v>
      </c>
      <c r="N59" s="25">
        <v>293616.0</v>
      </c>
      <c r="O59" s="26"/>
      <c r="P59" s="27"/>
    </row>
    <row r="60">
      <c r="A60" s="16">
        <v>57.0</v>
      </c>
      <c r="B60" s="17" t="s">
        <v>36</v>
      </c>
      <c r="C60" s="18">
        <v>5.0</v>
      </c>
      <c r="D60" s="16">
        <v>5.0</v>
      </c>
      <c r="E60" s="46">
        <v>5.0</v>
      </c>
      <c r="F60" s="30">
        <v>24168.0</v>
      </c>
      <c r="G60" s="21">
        <v>0.247</v>
      </c>
      <c r="H60" s="21">
        <v>0.579</v>
      </c>
      <c r="I60" s="22">
        <v>3.3</v>
      </c>
      <c r="J60" s="28">
        <v>0.10069444444444445</v>
      </c>
      <c r="K60" s="16">
        <v>76.0</v>
      </c>
      <c r="L60" s="22">
        <v>5.56</v>
      </c>
      <c r="M60" s="22">
        <v>5.59</v>
      </c>
      <c r="N60" s="25">
        <v>247115.0</v>
      </c>
      <c r="O60" s="26"/>
      <c r="P60" s="27"/>
    </row>
    <row r="61">
      <c r="A61" s="16">
        <v>58.0</v>
      </c>
      <c r="B61" s="17" t="str">
        <f>HYPERLINK("http://localstack.com","LocalStack")</f>
        <v>LocalStack</v>
      </c>
      <c r="C61" s="18">
        <v>5.0</v>
      </c>
      <c r="D61" s="16">
        <v>5.0</v>
      </c>
      <c r="E61" s="46">
        <v>5.0</v>
      </c>
      <c r="F61" s="30">
        <v>25170.0</v>
      </c>
      <c r="G61" s="21">
        <v>0.361</v>
      </c>
      <c r="H61" s="21">
        <v>0.338</v>
      </c>
      <c r="I61" s="22">
        <v>2.57</v>
      </c>
      <c r="J61" s="28">
        <v>0.11736111111111111</v>
      </c>
      <c r="K61" s="16">
        <v>27.0</v>
      </c>
      <c r="L61" s="22">
        <v>4.82</v>
      </c>
      <c r="M61" s="22">
        <v>4.78</v>
      </c>
      <c r="N61" s="25">
        <v>218000.0</v>
      </c>
      <c r="O61" s="26"/>
      <c r="P61" s="27"/>
    </row>
    <row r="62">
      <c r="A62" s="16">
        <v>59.0</v>
      </c>
      <c r="B62" s="48" t="str">
        <f>HYPERLINK("http://www.forlocations.com/","Forlocations")</f>
        <v>Forlocations</v>
      </c>
      <c r="C62" s="18">
        <v>5.0</v>
      </c>
      <c r="D62" s="16">
        <v>5.0</v>
      </c>
      <c r="E62" s="46">
        <v>5.0</v>
      </c>
      <c r="F62" s="30">
        <v>27581.0</v>
      </c>
      <c r="G62" s="21">
        <v>0.699</v>
      </c>
      <c r="H62" s="21">
        <v>0.656</v>
      </c>
      <c r="I62" s="22">
        <v>1.99</v>
      </c>
      <c r="J62" s="28">
        <v>0.06527777777777778</v>
      </c>
      <c r="K62" s="16">
        <v>36.0</v>
      </c>
      <c r="L62" s="22">
        <v>4.74</v>
      </c>
      <c r="M62" s="22">
        <v>4.83</v>
      </c>
      <c r="N62" s="25">
        <v>250701.0</v>
      </c>
      <c r="O62" s="26"/>
      <c r="P62" s="27"/>
    </row>
    <row r="63">
      <c r="A63" s="16">
        <v>60.0</v>
      </c>
      <c r="B63" s="29" t="str">
        <f>HYPERLINK("http://www.areaconnect.com/","AreaConnect")</f>
        <v>AreaConnect</v>
      </c>
      <c r="C63" s="18">
        <v>5.0</v>
      </c>
      <c r="D63" s="16">
        <v>5.0</v>
      </c>
      <c r="E63" s="46">
        <v>5.0</v>
      </c>
      <c r="F63" s="30">
        <v>28309.0</v>
      </c>
      <c r="G63" s="21">
        <v>0.6</v>
      </c>
      <c r="H63" s="21">
        <v>0.795</v>
      </c>
      <c r="I63" s="22">
        <v>1.27</v>
      </c>
      <c r="J63" s="28">
        <v>0.04791666666666667</v>
      </c>
      <c r="K63" s="16">
        <v>67.0</v>
      </c>
      <c r="L63" s="22">
        <v>5.18</v>
      </c>
      <c r="M63" s="22">
        <v>5.73</v>
      </c>
      <c r="N63" s="25">
        <v>300154.0</v>
      </c>
      <c r="O63" s="26"/>
      <c r="P63" s="27"/>
    </row>
    <row r="64">
      <c r="A64" s="16">
        <v>61.0</v>
      </c>
      <c r="B64" s="29" t="str">
        <f>HYPERLINK("https://www.ibegin.com/","Ibegin")</f>
        <v>Ibegin</v>
      </c>
      <c r="C64" s="18">
        <v>5.0</v>
      </c>
      <c r="D64" s="16">
        <v>5.0</v>
      </c>
      <c r="E64" s="46">
        <v>5.0</v>
      </c>
      <c r="F64" s="30">
        <v>29218.0</v>
      </c>
      <c r="G64" s="21">
        <v>0.279</v>
      </c>
      <c r="H64" s="21">
        <v>0.698</v>
      </c>
      <c r="I64" s="22">
        <v>2.95</v>
      </c>
      <c r="J64" s="28">
        <v>0.07569444444444444</v>
      </c>
      <c r="K64" s="16">
        <v>63.0</v>
      </c>
      <c r="L64" s="22">
        <v>5.57</v>
      </c>
      <c r="M64" s="22">
        <v>5.62</v>
      </c>
      <c r="N64" s="25">
        <v>197162.0</v>
      </c>
      <c r="O64" s="26"/>
      <c r="P64" s="27"/>
    </row>
    <row r="65">
      <c r="A65" s="16">
        <v>62.0</v>
      </c>
      <c r="B65" s="29" t="s">
        <v>37</v>
      </c>
      <c r="C65" s="18">
        <v>5.0</v>
      </c>
      <c r="D65" s="16">
        <v>5.0</v>
      </c>
      <c r="E65" s="46">
        <v>5.0</v>
      </c>
      <c r="F65" s="30">
        <v>29946.0</v>
      </c>
      <c r="G65" s="21">
        <v>0.933</v>
      </c>
      <c r="H65" s="21">
        <v>0.658</v>
      </c>
      <c r="I65" s="22">
        <v>2.01</v>
      </c>
      <c r="J65" s="28">
        <v>0.06111111111111111</v>
      </c>
      <c r="K65" s="16">
        <v>54.0</v>
      </c>
      <c r="L65" s="22">
        <v>5.06</v>
      </c>
      <c r="M65" s="22">
        <v>5.67</v>
      </c>
      <c r="N65" s="25">
        <v>194330.0</v>
      </c>
      <c r="O65" s="26"/>
      <c r="P65" s="27"/>
    </row>
    <row r="66">
      <c r="A66" s="16">
        <v>63.0</v>
      </c>
      <c r="B66" s="17" t="str">
        <f>HYPERLINK("https://www.yellowpagesgoesgreen.org/","YellowPagesGoesGreen")</f>
        <v>YellowPagesGoesGreen</v>
      </c>
      <c r="C66" s="18">
        <v>5.0</v>
      </c>
      <c r="D66" s="16">
        <v>5.0</v>
      </c>
      <c r="E66" s="46">
        <v>5.0</v>
      </c>
      <c r="F66" s="30">
        <v>32223.0</v>
      </c>
      <c r="G66" s="21">
        <v>0.792</v>
      </c>
      <c r="H66" s="21">
        <v>0.792</v>
      </c>
      <c r="I66" s="22">
        <v>1.43</v>
      </c>
      <c r="J66" s="28">
        <v>0.04791666666666667</v>
      </c>
      <c r="K66" s="16">
        <v>48.0</v>
      </c>
      <c r="L66" s="22">
        <v>5.33</v>
      </c>
      <c r="M66" s="22">
        <v>5.74</v>
      </c>
      <c r="N66" s="25">
        <v>202867.0</v>
      </c>
      <c r="O66" s="26"/>
      <c r="P66" s="27"/>
    </row>
    <row r="67">
      <c r="A67" s="16">
        <v>64.0</v>
      </c>
      <c r="B67" s="29" t="str">
        <f>HYPERLINK("http://www.salespider.com/","SalesSpider")</f>
        <v>SalesSpider</v>
      </c>
      <c r="C67" s="18">
        <v>5.0</v>
      </c>
      <c r="D67" s="16">
        <v>5.0</v>
      </c>
      <c r="E67" s="46">
        <v>5.0</v>
      </c>
      <c r="F67" s="30">
        <v>32737.0</v>
      </c>
      <c r="G67" s="21">
        <v>0.093</v>
      </c>
      <c r="H67" s="21">
        <v>0.439</v>
      </c>
      <c r="I67" s="22">
        <v>5.56</v>
      </c>
      <c r="J67" s="28">
        <v>0.1597222222222222</v>
      </c>
      <c r="K67" s="16">
        <v>60.0</v>
      </c>
      <c r="L67" s="22">
        <v>5.81</v>
      </c>
      <c r="M67" s="22">
        <v>5.56</v>
      </c>
      <c r="N67" s="25">
        <v>282531.0</v>
      </c>
      <c r="O67" s="26"/>
      <c r="P67" s="27"/>
    </row>
    <row r="68">
      <c r="A68" s="16">
        <v>65.0</v>
      </c>
      <c r="B68" s="17" t="s">
        <v>38</v>
      </c>
      <c r="C68" s="18">
        <v>5.0</v>
      </c>
      <c r="D68" s="16">
        <v>5.0</v>
      </c>
      <c r="E68" s="46">
        <v>5.0</v>
      </c>
      <c r="F68" s="30">
        <v>35935.0</v>
      </c>
      <c r="G68" s="21">
        <v>0.084</v>
      </c>
      <c r="H68" s="21">
        <v>0.411</v>
      </c>
      <c r="I68" s="22">
        <v>6.1</v>
      </c>
      <c r="J68" s="28">
        <v>0.19166666666666668</v>
      </c>
      <c r="K68" s="16">
        <v>55.0</v>
      </c>
      <c r="L68" s="22">
        <v>5.35</v>
      </c>
      <c r="M68" s="22">
        <v>5.33</v>
      </c>
      <c r="N68" s="25">
        <v>111713.0</v>
      </c>
      <c r="O68" s="26"/>
      <c r="P68" s="27"/>
    </row>
    <row r="69">
      <c r="A69" s="16">
        <v>66.0</v>
      </c>
      <c r="B69" s="32" t="str">
        <f>HYPERLINK("http://www.doctor.com/","Doctor")</f>
        <v>Doctor</v>
      </c>
      <c r="C69" s="18">
        <v>5.0</v>
      </c>
      <c r="D69" s="16">
        <v>5.0</v>
      </c>
      <c r="E69" s="46">
        <v>5.0</v>
      </c>
      <c r="F69" s="30">
        <v>37376.0</v>
      </c>
      <c r="G69" s="21">
        <v>0.747</v>
      </c>
      <c r="H69" s="21">
        <v>0.57</v>
      </c>
      <c r="I69" s="22">
        <v>2.76</v>
      </c>
      <c r="J69" s="28">
        <v>0.08125</v>
      </c>
      <c r="K69" s="16">
        <v>49.0</v>
      </c>
      <c r="L69" s="22">
        <v>4.87</v>
      </c>
      <c r="M69" s="22">
        <v>5.13</v>
      </c>
      <c r="N69" s="25">
        <v>146944.0</v>
      </c>
      <c r="O69" s="26"/>
      <c r="P69" s="27"/>
    </row>
    <row r="70">
      <c r="A70" s="16">
        <v>67.0</v>
      </c>
      <c r="B70" s="17" t="s">
        <v>39</v>
      </c>
      <c r="C70" s="18">
        <v>5.0</v>
      </c>
      <c r="D70" s="16">
        <v>5.0</v>
      </c>
      <c r="E70" s="46">
        <v>5.0</v>
      </c>
      <c r="F70" s="30">
        <v>37637.0</v>
      </c>
      <c r="G70" s="21">
        <v>0.212</v>
      </c>
      <c r="H70" s="21">
        <v>0.585</v>
      </c>
      <c r="I70" s="22">
        <v>3.0</v>
      </c>
      <c r="J70" s="28">
        <v>0.09791666666666667</v>
      </c>
      <c r="K70" s="16">
        <v>73.0</v>
      </c>
      <c r="L70" s="22">
        <v>6.06</v>
      </c>
      <c r="M70" s="22">
        <v>6.06</v>
      </c>
      <c r="N70" s="25">
        <v>149753.0</v>
      </c>
      <c r="O70" s="26"/>
      <c r="P70" s="27"/>
    </row>
    <row r="71">
      <c r="A71" s="16">
        <v>68.0</v>
      </c>
      <c r="B71" s="17" t="str">
        <f>HYPERLINK("http://ezlocal.com/","EZ Local")</f>
        <v>EZ Local</v>
      </c>
      <c r="C71" s="18">
        <v>5.0</v>
      </c>
      <c r="D71" s="16">
        <v>5.0</v>
      </c>
      <c r="E71" s="46">
        <v>5.0</v>
      </c>
      <c r="F71" s="30">
        <v>47673.0</v>
      </c>
      <c r="G71" s="21">
        <v>0.131</v>
      </c>
      <c r="H71" s="21">
        <v>0.615</v>
      </c>
      <c r="I71" s="22">
        <v>2.99</v>
      </c>
      <c r="J71" s="28">
        <v>0.12569444444444444</v>
      </c>
      <c r="K71" s="16">
        <v>52.0</v>
      </c>
      <c r="L71" s="22">
        <v>5.24</v>
      </c>
      <c r="M71" s="22">
        <v>5.23</v>
      </c>
      <c r="N71" s="25">
        <v>104546.0</v>
      </c>
      <c r="O71" s="26"/>
      <c r="P71" s="27"/>
    </row>
    <row r="72">
      <c r="A72" s="16">
        <v>69.0</v>
      </c>
      <c r="B72" s="17" t="s">
        <v>40</v>
      </c>
      <c r="C72" s="18">
        <v>5.0</v>
      </c>
      <c r="D72" s="16">
        <v>5.0</v>
      </c>
      <c r="E72" s="46">
        <v>5.0</v>
      </c>
      <c r="F72" s="30">
        <v>49372.0</v>
      </c>
      <c r="G72" s="21">
        <v>0.438</v>
      </c>
      <c r="H72" s="21">
        <v>0.748</v>
      </c>
      <c r="I72" s="22">
        <v>2.41</v>
      </c>
      <c r="J72" s="28">
        <v>0.06597222222222222</v>
      </c>
      <c r="K72" s="16">
        <v>44.0</v>
      </c>
      <c r="L72" s="22">
        <v>4.59</v>
      </c>
      <c r="M72" s="22">
        <v>4.64</v>
      </c>
      <c r="N72" s="25">
        <v>118260.0</v>
      </c>
      <c r="O72" s="26"/>
      <c r="P72" s="27"/>
    </row>
    <row r="73">
      <c r="A73" s="16">
        <v>70.0</v>
      </c>
      <c r="B73" s="29" t="str">
        <f>HYPERLINK("Allpages.com","Allpages")</f>
        <v>Allpages</v>
      </c>
      <c r="C73" s="18">
        <v>5.0</v>
      </c>
      <c r="D73" s="16">
        <v>5.0</v>
      </c>
      <c r="E73" s="46">
        <v>5.0</v>
      </c>
      <c r="F73" s="30">
        <v>51722.0</v>
      </c>
      <c r="G73" s="21">
        <v>0.453</v>
      </c>
      <c r="H73" s="21">
        <v>0.54</v>
      </c>
      <c r="I73" s="22">
        <v>2.6</v>
      </c>
      <c r="J73" s="28">
        <v>0.07152777777777777</v>
      </c>
      <c r="K73" s="16">
        <v>59.0</v>
      </c>
      <c r="L73" s="22">
        <v>5.42</v>
      </c>
      <c r="M73" s="22">
        <v>5.59</v>
      </c>
      <c r="N73" s="25">
        <v>91947.0</v>
      </c>
      <c r="O73" s="26"/>
      <c r="P73" s="27"/>
    </row>
    <row r="74">
      <c r="A74" s="16">
        <v>71.0</v>
      </c>
      <c r="B74" s="17" t="str">
        <f>HYPERLINK("http://www.elocal.com/","eLocal")</f>
        <v>eLocal</v>
      </c>
      <c r="C74" s="18">
        <v>5.0</v>
      </c>
      <c r="D74" s="16">
        <v>5.0</v>
      </c>
      <c r="E74" s="46">
        <v>5.0</v>
      </c>
      <c r="F74" s="30">
        <v>52281.0</v>
      </c>
      <c r="G74" s="21">
        <v>0.141</v>
      </c>
      <c r="H74" s="21">
        <v>0.47</v>
      </c>
      <c r="I74" s="22">
        <v>6.8</v>
      </c>
      <c r="J74" s="28">
        <v>0.2013888888888889</v>
      </c>
      <c r="K74" s="16">
        <v>59.0</v>
      </c>
      <c r="L74" s="22">
        <v>5.42</v>
      </c>
      <c r="M74" s="22">
        <v>5.59</v>
      </c>
      <c r="N74" s="25">
        <v>69752.0</v>
      </c>
      <c r="O74" s="26"/>
      <c r="P74" s="27"/>
    </row>
    <row r="75">
      <c r="A75" s="16">
        <v>72.0</v>
      </c>
      <c r="B75" s="17" t="str">
        <f>HYPERLINK("http://www.magicyellow.com/","Magic Yellow")</f>
        <v>Magic Yellow</v>
      </c>
      <c r="C75" s="18">
        <v>5.0</v>
      </c>
      <c r="D75" s="16">
        <v>5.0</v>
      </c>
      <c r="E75" s="46">
        <v>5.0</v>
      </c>
      <c r="F75" s="30">
        <v>52281.0</v>
      </c>
      <c r="G75" s="21">
        <v>0.141</v>
      </c>
      <c r="H75" s="21">
        <v>0.47</v>
      </c>
      <c r="I75" s="22">
        <v>6.8</v>
      </c>
      <c r="J75" s="28">
        <v>0.2013888888888889</v>
      </c>
      <c r="K75" s="16">
        <v>55.0</v>
      </c>
      <c r="L75" s="22">
        <v>5.23</v>
      </c>
      <c r="M75" s="22">
        <v>5.5</v>
      </c>
      <c r="N75" s="25">
        <v>108214.0</v>
      </c>
      <c r="O75" s="26"/>
      <c r="P75" s="27"/>
    </row>
    <row r="76">
      <c r="A76" s="16">
        <v>73.0</v>
      </c>
      <c r="B76" s="17" t="s">
        <v>41</v>
      </c>
      <c r="C76" s="18">
        <v>5.0</v>
      </c>
      <c r="D76" s="16">
        <v>5.0</v>
      </c>
      <c r="E76" s="46">
        <v>5.0</v>
      </c>
      <c r="F76" s="30">
        <v>53510.0</v>
      </c>
      <c r="G76" s="21">
        <v>0.319</v>
      </c>
      <c r="H76" s="21">
        <v>0.505</v>
      </c>
      <c r="I76" s="22">
        <v>2.54</v>
      </c>
      <c r="J76" s="28">
        <v>0.08125</v>
      </c>
      <c r="K76" s="16">
        <v>65.0</v>
      </c>
      <c r="L76" s="22">
        <v>5.52</v>
      </c>
      <c r="M76" s="22">
        <v>5.62</v>
      </c>
      <c r="N76" s="25">
        <v>107220.0</v>
      </c>
      <c r="O76" s="26"/>
      <c r="P76" s="27"/>
    </row>
    <row r="77">
      <c r="A77" s="16">
        <v>74.0</v>
      </c>
      <c r="B77" s="47" t="str">
        <f>HYPERLINK("https://citymaps.com/","Citymaps")</f>
        <v>Citymaps</v>
      </c>
      <c r="C77" s="18">
        <v>5.0</v>
      </c>
      <c r="D77" s="16">
        <v>5.0</v>
      </c>
      <c r="E77" s="46">
        <v>5.0</v>
      </c>
      <c r="F77" s="30">
        <v>60834.0</v>
      </c>
      <c r="G77" s="21">
        <v>0.303</v>
      </c>
      <c r="H77" s="21">
        <v>0.696</v>
      </c>
      <c r="I77" s="22">
        <v>1.62</v>
      </c>
      <c r="J77" s="28">
        <v>0.05277777777777778</v>
      </c>
      <c r="K77" s="16">
        <v>46.0</v>
      </c>
      <c r="L77" s="22">
        <v>4.77</v>
      </c>
      <c r="M77" s="22">
        <v>4.94</v>
      </c>
      <c r="N77" s="25">
        <v>76285.0</v>
      </c>
      <c r="O77" s="26"/>
      <c r="P77" s="27"/>
    </row>
    <row r="78">
      <c r="A78" s="16">
        <v>75.0</v>
      </c>
      <c r="B78" s="29" t="str">
        <f>HYPERLINK("https://www.yasabe.com/en/","Yasabe")</f>
        <v>Yasabe</v>
      </c>
      <c r="C78" s="18">
        <v>5.0</v>
      </c>
      <c r="D78" s="16">
        <v>5.0</v>
      </c>
      <c r="E78" s="46">
        <v>5.0</v>
      </c>
      <c r="F78" s="30">
        <v>62674.0</v>
      </c>
      <c r="G78" s="21">
        <v>0.414</v>
      </c>
      <c r="H78" s="21">
        <v>0.418</v>
      </c>
      <c r="I78" s="22">
        <v>3.4</v>
      </c>
      <c r="J78" s="28">
        <v>0.20069444444444445</v>
      </c>
      <c r="K78" s="16">
        <v>49.0</v>
      </c>
      <c r="L78" s="22">
        <v>4.86</v>
      </c>
      <c r="M78" s="22">
        <v>5.13</v>
      </c>
      <c r="N78" s="25">
        <v>65456.0</v>
      </c>
      <c r="O78" s="26"/>
      <c r="P78" s="27"/>
    </row>
    <row r="79">
      <c r="A79" s="16">
        <v>76.0</v>
      </c>
      <c r="B79" s="47" t="str">
        <f>HYPERLINK("http://www.8coupons.com/","8Coupons")</f>
        <v>8Coupons</v>
      </c>
      <c r="C79" s="18">
        <v>5.0</v>
      </c>
      <c r="D79" s="16">
        <v>5.0</v>
      </c>
      <c r="E79" s="46">
        <v>5.0</v>
      </c>
      <c r="F79" s="30">
        <v>63646.0</v>
      </c>
      <c r="G79" s="21">
        <v>0.623</v>
      </c>
      <c r="H79" s="21">
        <v>0.661</v>
      </c>
      <c r="I79" s="22">
        <v>2.3</v>
      </c>
      <c r="J79" s="28">
        <v>0.05625</v>
      </c>
      <c r="K79" s="16">
        <v>59.0</v>
      </c>
      <c r="L79" s="22">
        <v>5.14</v>
      </c>
      <c r="M79" s="22">
        <v>5.44</v>
      </c>
      <c r="N79" s="25">
        <v>66178.0</v>
      </c>
      <c r="O79" s="26"/>
      <c r="P79" s="27"/>
    </row>
    <row r="80">
      <c r="A80" s="16">
        <v>77.0</v>
      </c>
      <c r="B80" s="17" t="str">
        <f>HYPERLINK("http://www.2findlocal.com/","2findlocal")</f>
        <v>2findlocal</v>
      </c>
      <c r="C80" s="18">
        <v>5.0</v>
      </c>
      <c r="D80" s="16">
        <v>5.0</v>
      </c>
      <c r="E80" s="46">
        <v>5.0</v>
      </c>
      <c r="F80" s="30">
        <v>65073.0</v>
      </c>
      <c r="G80" s="21">
        <v>0.061</v>
      </c>
      <c r="H80" s="21" t="s">
        <v>42</v>
      </c>
      <c r="I80" s="22">
        <v>7.6</v>
      </c>
      <c r="J80" s="28">
        <v>0.2298611111111111</v>
      </c>
      <c r="K80" s="16">
        <v>72.0</v>
      </c>
      <c r="L80" s="22">
        <v>5.86</v>
      </c>
      <c r="M80" s="22">
        <v>5.82</v>
      </c>
      <c r="N80" s="25">
        <v>70302.0</v>
      </c>
      <c r="O80" s="26"/>
      <c r="P80" s="27"/>
    </row>
    <row r="81">
      <c r="A81" s="16">
        <v>78.0</v>
      </c>
      <c r="B81" s="49" t="str">
        <f>HYPERLINK("https://local.botw.org/","Best of the Web")</f>
        <v>Best of the Web</v>
      </c>
      <c r="C81" s="18">
        <v>5.0</v>
      </c>
      <c r="D81" s="16">
        <v>5.0</v>
      </c>
      <c r="E81" s="46">
        <v>5.0</v>
      </c>
      <c r="F81" s="30">
        <v>66523.0</v>
      </c>
      <c r="G81" s="21" t="s">
        <v>43</v>
      </c>
      <c r="H81" s="21">
        <v>0.308</v>
      </c>
      <c r="I81" s="22">
        <v>2.59</v>
      </c>
      <c r="J81" s="28">
        <v>0.07430555555555556</v>
      </c>
      <c r="K81" s="16">
        <v>74.0</v>
      </c>
      <c r="L81" s="22">
        <v>5.95</v>
      </c>
      <c r="M81" s="22">
        <v>6.53</v>
      </c>
      <c r="N81" s="25">
        <v>75487.0</v>
      </c>
      <c r="O81" s="26"/>
      <c r="P81" s="27"/>
    </row>
    <row r="82">
      <c r="A82" s="16">
        <v>79.0</v>
      </c>
      <c r="B82" s="29" t="str">
        <f>HYPERLINK("http://citysquares.com/","Citysquares")</f>
        <v>Citysquares</v>
      </c>
      <c r="C82" s="18">
        <v>5.0</v>
      </c>
      <c r="D82" s="16">
        <v>5.0</v>
      </c>
      <c r="E82" s="46">
        <v>5.0</v>
      </c>
      <c r="F82" s="30">
        <v>69965.0</v>
      </c>
      <c r="G82" s="21">
        <v>0.081</v>
      </c>
      <c r="H82" s="21">
        <v>0.434</v>
      </c>
      <c r="I82" s="22">
        <v>4.8</v>
      </c>
      <c r="J82" s="28">
        <v>0.15069444444444444</v>
      </c>
      <c r="K82" s="16">
        <v>59.0</v>
      </c>
      <c r="L82" s="22">
        <v>5.27</v>
      </c>
      <c r="M82" s="22">
        <v>5.35</v>
      </c>
      <c r="N82" s="25">
        <v>64973.0</v>
      </c>
      <c r="O82" s="26"/>
      <c r="P82" s="27"/>
    </row>
    <row r="83">
      <c r="A83" s="16">
        <v>80.0</v>
      </c>
      <c r="B83" s="17" t="str">
        <f>HYPERLINK("http://www.usdirectory.com/","USDirectory")</f>
        <v>USDirectory</v>
      </c>
      <c r="C83" s="18">
        <v>5.0</v>
      </c>
      <c r="D83" s="16">
        <v>5.0</v>
      </c>
      <c r="E83" s="46">
        <v>5.0</v>
      </c>
      <c r="F83" s="30">
        <v>70704.0</v>
      </c>
      <c r="G83" s="21">
        <v>0.203</v>
      </c>
      <c r="H83" s="21">
        <v>0.429</v>
      </c>
      <c r="I83" s="22">
        <v>3.6</v>
      </c>
      <c r="J83" s="28">
        <v>0.22569444444444445</v>
      </c>
      <c r="K83" s="16">
        <v>44.0</v>
      </c>
      <c r="L83" s="22">
        <v>4.26</v>
      </c>
      <c r="M83" s="22">
        <v>5.54</v>
      </c>
      <c r="N83" s="25">
        <v>61110.0</v>
      </c>
      <c r="O83" s="26"/>
      <c r="P83" s="27"/>
    </row>
    <row r="84">
      <c r="A84" s="16">
        <v>81.0</v>
      </c>
      <c r="B84" s="47" t="str">
        <f>HYPERLINK("https://credibility.com/","Credibility")</f>
        <v>Credibility</v>
      </c>
      <c r="C84" s="18">
        <v>5.0</v>
      </c>
      <c r="D84" s="16">
        <v>5.0</v>
      </c>
      <c r="E84" s="46">
        <v>5.0</v>
      </c>
      <c r="F84" s="30">
        <v>71574.0</v>
      </c>
      <c r="G84" s="21">
        <v>0.535</v>
      </c>
      <c r="H84" s="21">
        <v>0.754</v>
      </c>
      <c r="I84" s="22">
        <v>2.4</v>
      </c>
      <c r="J84" s="28">
        <v>0.06875</v>
      </c>
      <c r="K84" s="16">
        <v>22.0</v>
      </c>
      <c r="L84" s="22">
        <v>2.99</v>
      </c>
      <c r="M84" s="22">
        <v>2.12</v>
      </c>
      <c r="N84" s="25">
        <v>79293.0</v>
      </c>
      <c r="O84" s="26"/>
      <c r="P84" s="27"/>
    </row>
    <row r="85">
      <c r="A85" s="16">
        <v>82.0</v>
      </c>
      <c r="B85" s="17" t="str">
        <f>HYPERLINK("http://www.cityfos.com/","Cityfos")</f>
        <v>Cityfos</v>
      </c>
      <c r="C85" s="18">
        <v>5.0</v>
      </c>
      <c r="D85" s="16">
        <v>5.0</v>
      </c>
      <c r="E85" s="46">
        <v>5.0</v>
      </c>
      <c r="F85" s="30">
        <v>82351.0</v>
      </c>
      <c r="G85" s="21">
        <v>0.181</v>
      </c>
      <c r="H85" s="21">
        <v>0.614</v>
      </c>
      <c r="I85" s="22">
        <v>5.5</v>
      </c>
      <c r="J85" s="28">
        <v>0.11944444444444445</v>
      </c>
      <c r="K85" s="16">
        <v>36.0</v>
      </c>
      <c r="L85" s="22">
        <v>3.87</v>
      </c>
      <c r="M85" s="22">
        <v>4.02</v>
      </c>
      <c r="N85" s="25">
        <v>66462.0</v>
      </c>
      <c r="O85" s="26"/>
      <c r="P85" s="27"/>
    </row>
    <row r="86">
      <c r="A86" s="16">
        <v>83.0</v>
      </c>
      <c r="B86" s="29" t="str">
        <f>HYPERLINK("https://www.golocal247.com/","GoLocal247")</f>
        <v>GoLocal247</v>
      </c>
      <c r="C86" s="18">
        <v>5.0</v>
      </c>
      <c r="D86" s="16">
        <v>5.0</v>
      </c>
      <c r="E86" s="46">
        <v>5.0</v>
      </c>
      <c r="F86" s="30">
        <v>83187.0</v>
      </c>
      <c r="G86" s="21">
        <v>0.387</v>
      </c>
      <c r="H86" s="21">
        <v>0.655</v>
      </c>
      <c r="I86" s="22">
        <v>2.4</v>
      </c>
      <c r="J86" s="28">
        <v>0.08333333333333333</v>
      </c>
      <c r="K86" s="16">
        <v>46.0</v>
      </c>
      <c r="L86" s="22">
        <v>5.33</v>
      </c>
      <c r="M86" s="22">
        <v>4.7</v>
      </c>
      <c r="N86" s="25">
        <v>52477.0</v>
      </c>
      <c r="O86" s="26"/>
      <c r="P86" s="27"/>
    </row>
    <row r="87">
      <c r="A87" s="16">
        <v>84.0</v>
      </c>
      <c r="B87" s="29" t="str">
        <f>HYPERLINK("https://411.info/","411.info")</f>
        <v>411.info</v>
      </c>
      <c r="C87" s="18">
        <v>5.0</v>
      </c>
      <c r="D87" s="16">
        <v>5.0</v>
      </c>
      <c r="E87" s="46">
        <v>5.0</v>
      </c>
      <c r="F87" s="30">
        <v>87227.0</v>
      </c>
      <c r="G87" s="21">
        <v>0.636</v>
      </c>
      <c r="H87" s="21">
        <v>0.723</v>
      </c>
      <c r="I87" s="22">
        <v>1.7</v>
      </c>
      <c r="J87" s="28">
        <v>0.08680555555555555</v>
      </c>
      <c r="K87" s="16">
        <v>45.0</v>
      </c>
      <c r="L87" s="22">
        <v>4.5</v>
      </c>
      <c r="M87" s="22">
        <v>4.67</v>
      </c>
      <c r="N87" s="25">
        <v>73222.0</v>
      </c>
      <c r="O87" s="26"/>
      <c r="P87" s="27"/>
    </row>
    <row r="88">
      <c r="A88" s="16">
        <v>85.0</v>
      </c>
      <c r="B88" s="17" t="str">
        <f>HYPERLINK("http://www.contractors.com/","Contractors")</f>
        <v>Contractors</v>
      </c>
      <c r="C88" s="18">
        <v>5.0</v>
      </c>
      <c r="D88" s="16">
        <v>5.0</v>
      </c>
      <c r="E88" s="46">
        <v>5.0</v>
      </c>
      <c r="F88" s="30">
        <v>91473.0</v>
      </c>
      <c r="G88" s="21">
        <v>0.614</v>
      </c>
      <c r="H88" s="21">
        <v>0.642</v>
      </c>
      <c r="I88" s="22">
        <v>1.9</v>
      </c>
      <c r="J88" s="28">
        <v>0.049305555555555554</v>
      </c>
      <c r="K88" s="16">
        <v>39.0</v>
      </c>
      <c r="L88" s="22">
        <v>4.65</v>
      </c>
      <c r="M88" s="22">
        <v>4.96</v>
      </c>
      <c r="N88" s="25">
        <v>69620.0</v>
      </c>
      <c r="O88" s="26"/>
      <c r="P88" s="27"/>
    </row>
    <row r="89">
      <c r="A89" s="16">
        <v>86.0</v>
      </c>
      <c r="B89" s="17" t="str">
        <f>HYPERLINK("http://www.brownbook.net/","Brownbook")</f>
        <v>Brownbook</v>
      </c>
      <c r="C89" s="18">
        <v>5.0</v>
      </c>
      <c r="D89" s="16">
        <v>5.0</v>
      </c>
      <c r="E89" s="46">
        <v>5.0</v>
      </c>
      <c r="F89" s="30">
        <v>95274.0</v>
      </c>
      <c r="G89" s="21">
        <v>0.031</v>
      </c>
      <c r="H89" s="21">
        <v>0.384</v>
      </c>
      <c r="I89" s="22">
        <v>5.3</v>
      </c>
      <c r="J89" s="28">
        <v>0.23541666666666666</v>
      </c>
      <c r="K89" s="16">
        <v>62.0</v>
      </c>
      <c r="L89" s="22">
        <v>5.39</v>
      </c>
      <c r="M89" s="22">
        <v>5.68</v>
      </c>
      <c r="N89" s="25">
        <v>65112.0</v>
      </c>
      <c r="O89" s="26"/>
      <c r="P89" s="27"/>
    </row>
    <row r="90">
      <c r="A90" s="16">
        <v>87.0</v>
      </c>
      <c r="B90" s="47" t="str">
        <f>HYPERLINK("http://www.localpages.com/","LocalPages")</f>
        <v>LocalPages</v>
      </c>
      <c r="C90" s="18">
        <v>5.0</v>
      </c>
      <c r="D90" s="16">
        <v>5.0</v>
      </c>
      <c r="E90" s="46">
        <v>5.0</v>
      </c>
      <c r="F90" s="30">
        <v>100155.0</v>
      </c>
      <c r="G90" s="21">
        <v>0.138</v>
      </c>
      <c r="H90" s="21">
        <v>0.594</v>
      </c>
      <c r="I90" s="22">
        <v>1.99</v>
      </c>
      <c r="J90" s="28">
        <v>0.09444444444444444</v>
      </c>
      <c r="K90" s="16">
        <v>51.0</v>
      </c>
      <c r="L90" s="22">
        <v>6.36</v>
      </c>
      <c r="M90" s="22">
        <v>5.73</v>
      </c>
      <c r="N90" s="25">
        <v>50760.0</v>
      </c>
      <c r="O90" s="26"/>
      <c r="P90" s="27"/>
    </row>
    <row r="91">
      <c r="A91" s="16">
        <v>88.0</v>
      </c>
      <c r="B91" s="17" t="str">
        <f>HYPERLINK("http://www.ehardhat.com/","Ehardhat")</f>
        <v>Ehardhat</v>
      </c>
      <c r="C91" s="18">
        <v>5.0</v>
      </c>
      <c r="D91" s="16">
        <v>5.0</v>
      </c>
      <c r="E91" s="46">
        <v>5.0</v>
      </c>
      <c r="F91" s="30">
        <v>103433.0</v>
      </c>
      <c r="G91" s="21">
        <v>0.89</v>
      </c>
      <c r="H91" s="21" t="s">
        <v>44</v>
      </c>
      <c r="I91" s="22">
        <v>1.68</v>
      </c>
      <c r="J91" s="28">
        <v>0.052083333333333336</v>
      </c>
      <c r="K91" s="16">
        <v>35.0</v>
      </c>
      <c r="L91" s="22">
        <v>4.06</v>
      </c>
      <c r="M91" s="22">
        <v>4.15</v>
      </c>
      <c r="N91" s="25">
        <v>51748.0</v>
      </c>
      <c r="O91" s="26"/>
      <c r="P91" s="27"/>
    </row>
    <row r="92">
      <c r="A92" s="16">
        <v>89.0</v>
      </c>
      <c r="B92" s="17" t="str">
        <f>HYPERLINK("http://www.discoverourtown.com/","Discover Our Town")</f>
        <v>Discover Our Town</v>
      </c>
      <c r="C92" s="18">
        <v>5.0</v>
      </c>
      <c r="D92" s="16">
        <v>5.0</v>
      </c>
      <c r="E92" s="46">
        <v>5.0</v>
      </c>
      <c r="F92" s="30">
        <v>106269.0</v>
      </c>
      <c r="G92" s="21">
        <v>0.159</v>
      </c>
      <c r="H92" s="21">
        <v>0.544</v>
      </c>
      <c r="I92" s="22">
        <v>2.4</v>
      </c>
      <c r="J92" s="28">
        <v>0.08194444444444444</v>
      </c>
      <c r="K92" s="16">
        <v>57.0</v>
      </c>
      <c r="L92" s="22">
        <v>5.23</v>
      </c>
      <c r="M92" s="22">
        <v>6.22</v>
      </c>
      <c r="N92" s="25">
        <v>43235.0</v>
      </c>
      <c r="O92" s="26"/>
      <c r="P92" s="27"/>
    </row>
    <row r="93">
      <c r="A93" s="16">
        <v>90.0</v>
      </c>
      <c r="B93" s="17" t="str">
        <f>HYPERLINK("http://www.localedge.com/","LocalEdge")</f>
        <v>LocalEdge</v>
      </c>
      <c r="C93" s="18">
        <v>5.0</v>
      </c>
      <c r="D93" s="16">
        <v>5.0</v>
      </c>
      <c r="E93" s="46">
        <v>5.0</v>
      </c>
      <c r="F93" s="30">
        <v>109457.0</v>
      </c>
      <c r="G93" s="21">
        <v>0.552</v>
      </c>
      <c r="H93" s="21">
        <v>0.413</v>
      </c>
      <c r="I93" s="22">
        <v>2.4</v>
      </c>
      <c r="J93" s="28">
        <v>0.09097222222222222</v>
      </c>
      <c r="K93" s="16">
        <v>72.0</v>
      </c>
      <c r="L93" s="22">
        <v>6.72</v>
      </c>
      <c r="M93" s="22">
        <v>6.21</v>
      </c>
      <c r="N93" s="25">
        <v>32250.0</v>
      </c>
      <c r="O93" s="26"/>
      <c r="P93" s="27"/>
    </row>
    <row r="94">
      <c r="A94" s="16">
        <v>91.0</v>
      </c>
      <c r="B94" s="29" t="str">
        <f>HYPERLINK("http://www.yellowpagecity.com/","YellowPageCity")</f>
        <v>YellowPageCity</v>
      </c>
      <c r="C94" s="18">
        <v>5.0</v>
      </c>
      <c r="D94" s="16">
        <v>5.0</v>
      </c>
      <c r="E94" s="46">
        <v>5.0</v>
      </c>
      <c r="F94" s="30">
        <v>114702.0</v>
      </c>
      <c r="G94" s="21">
        <v>0.168</v>
      </c>
      <c r="H94" s="21">
        <v>0.447</v>
      </c>
      <c r="I94" s="22">
        <v>3.9</v>
      </c>
      <c r="J94" s="28">
        <v>0.12916666666666668</v>
      </c>
      <c r="K94" s="16">
        <v>63.0</v>
      </c>
      <c r="L94" s="22">
        <v>5.72</v>
      </c>
      <c r="M94" s="22">
        <v>5.39</v>
      </c>
      <c r="N94" s="25">
        <v>30763.0</v>
      </c>
      <c r="O94" s="26"/>
      <c r="P94" s="27"/>
    </row>
    <row r="95">
      <c r="A95" s="16">
        <v>92.0</v>
      </c>
      <c r="B95" s="17" t="s">
        <v>45</v>
      </c>
      <c r="C95" s="18">
        <v>5.0</v>
      </c>
      <c r="D95" s="16">
        <v>5.0</v>
      </c>
      <c r="E95" s="46">
        <v>5.0</v>
      </c>
      <c r="F95" s="30">
        <v>116542.0</v>
      </c>
      <c r="G95" s="21">
        <v>0.052</v>
      </c>
      <c r="H95" s="21">
        <v>0.417</v>
      </c>
      <c r="I95" s="22">
        <v>7.1</v>
      </c>
      <c r="J95" s="28">
        <v>0.20208333333333334</v>
      </c>
      <c r="K95" s="16">
        <v>48.0</v>
      </c>
      <c r="L95" s="22">
        <v>4.7</v>
      </c>
      <c r="M95" s="22">
        <v>4.69</v>
      </c>
      <c r="N95" s="25">
        <v>26372.0</v>
      </c>
      <c r="O95" s="26"/>
      <c r="P95" s="27"/>
    </row>
    <row r="96">
      <c r="A96" s="16">
        <v>93.0</v>
      </c>
      <c r="B96" s="17" t="str">
        <f>HYPERLINK("http://www.yellowise.com/","Yellowise")</f>
        <v>Yellowise</v>
      </c>
      <c r="C96" s="18">
        <v>5.0</v>
      </c>
      <c r="D96" s="16">
        <v>5.0</v>
      </c>
      <c r="E96" s="46">
        <v>5.0</v>
      </c>
      <c r="F96" s="30">
        <v>126422.0</v>
      </c>
      <c r="G96" s="21">
        <v>0.312</v>
      </c>
      <c r="H96" s="21">
        <v>0.687</v>
      </c>
      <c r="I96" s="22">
        <v>1.51</v>
      </c>
      <c r="J96" s="28">
        <v>0.05277777777777778</v>
      </c>
      <c r="K96" s="16">
        <v>39.0</v>
      </c>
      <c r="L96" s="22">
        <v>4.69</v>
      </c>
      <c r="M96" s="22">
        <v>4.9</v>
      </c>
      <c r="N96" s="25">
        <v>21216.0</v>
      </c>
      <c r="O96" s="26"/>
      <c r="P96" s="27"/>
    </row>
    <row r="97">
      <c r="A97" s="16">
        <v>94.0</v>
      </c>
      <c r="B97" s="47" t="str">
        <f>HYPERLINK("https://www.opendi.us/","Opendi")</f>
        <v>Opendi</v>
      </c>
      <c r="C97" s="18">
        <v>5.0</v>
      </c>
      <c r="D97" s="16">
        <v>5.0</v>
      </c>
      <c r="E97" s="46">
        <v>5.0</v>
      </c>
      <c r="F97" s="30">
        <v>134692.0</v>
      </c>
      <c r="G97" s="21">
        <v>0.508</v>
      </c>
      <c r="H97" s="21">
        <v>0.619</v>
      </c>
      <c r="I97" s="22">
        <v>2.1</v>
      </c>
      <c r="J97" s="28">
        <v>0.08541666666666667</v>
      </c>
      <c r="K97" s="16">
        <v>44.0</v>
      </c>
      <c r="L97" s="22">
        <v>4.46</v>
      </c>
      <c r="M97" s="22">
        <v>4.92</v>
      </c>
      <c r="N97" s="25">
        <v>21625.0</v>
      </c>
      <c r="O97" s="26"/>
      <c r="P97" s="27"/>
    </row>
    <row r="98">
      <c r="A98" s="16">
        <v>95.0</v>
      </c>
      <c r="B98" s="47" t="str">
        <f>HYPERLINK("http://www.allonesearch.com/","Allonesearch")</f>
        <v>Allonesearch</v>
      </c>
      <c r="C98" s="18">
        <v>5.0</v>
      </c>
      <c r="D98" s="16">
        <v>5.0</v>
      </c>
      <c r="E98" s="46">
        <v>5.0</v>
      </c>
      <c r="F98" s="30">
        <v>137685.0</v>
      </c>
      <c r="G98" s="21">
        <v>0.603</v>
      </c>
      <c r="H98" s="21">
        <v>0.538</v>
      </c>
      <c r="I98" s="22">
        <v>1.7</v>
      </c>
      <c r="J98" s="28">
        <v>0.04652777777777778</v>
      </c>
      <c r="K98" s="16">
        <v>49.0</v>
      </c>
      <c r="L98" s="22">
        <v>5.17</v>
      </c>
      <c r="M98" s="22">
        <v>5.55</v>
      </c>
      <c r="N98" s="25">
        <v>32426.0</v>
      </c>
      <c r="O98" s="26"/>
      <c r="P98" s="27"/>
    </row>
    <row r="99">
      <c r="A99" s="16">
        <v>96.0</v>
      </c>
      <c r="B99" s="17" t="str">
        <f>HYPERLINK("http://www.yellowusa.com/","YellowUSA")</f>
        <v>YellowUSA</v>
      </c>
      <c r="C99" s="18">
        <v>5.0</v>
      </c>
      <c r="D99" s="16">
        <v>5.0</v>
      </c>
      <c r="E99" s="46">
        <v>5.0</v>
      </c>
      <c r="F99" s="30">
        <v>140660.0</v>
      </c>
      <c r="G99" s="21">
        <v>0.141</v>
      </c>
      <c r="H99" s="21">
        <v>0.5</v>
      </c>
      <c r="I99" s="22">
        <v>3.2</v>
      </c>
      <c r="J99" s="28">
        <v>0.09444444444444444</v>
      </c>
      <c r="K99" s="16">
        <v>39.0</v>
      </c>
      <c r="L99" s="22">
        <v>4.35</v>
      </c>
      <c r="M99" s="22">
        <v>4.37</v>
      </c>
      <c r="N99" s="25">
        <v>32925.0</v>
      </c>
      <c r="O99" s="26"/>
      <c r="P99" s="27"/>
    </row>
    <row r="100">
      <c r="A100" s="16">
        <v>97.0</v>
      </c>
      <c r="B100" s="32" t="str">
        <f>HYPERLINK("http://ziplocalonline.com","ZipLocal Online")</f>
        <v>ZipLocal Online</v>
      </c>
      <c r="C100" s="18">
        <v>5.0</v>
      </c>
      <c r="D100" s="16">
        <v>5.0</v>
      </c>
      <c r="E100" s="46">
        <v>5.0</v>
      </c>
      <c r="F100" s="30">
        <v>119668.0</v>
      </c>
      <c r="G100" s="21">
        <v>0.296</v>
      </c>
      <c r="H100" s="21">
        <v>0.551</v>
      </c>
      <c r="I100" s="22">
        <v>7.2</v>
      </c>
      <c r="J100" s="28">
        <v>0.14166666666666666</v>
      </c>
      <c r="K100" s="16">
        <v>31.0</v>
      </c>
      <c r="L100" s="22">
        <v>4.52</v>
      </c>
      <c r="M100" s="22">
        <v>4.66</v>
      </c>
      <c r="N100" s="25">
        <v>45296.0</v>
      </c>
      <c r="O100" s="26"/>
      <c r="P100" s="27"/>
    </row>
    <row r="101">
      <c r="A101" s="16">
        <v>98.0</v>
      </c>
      <c r="B101" s="29" t="s">
        <v>46</v>
      </c>
      <c r="C101" s="18">
        <v>5.0</v>
      </c>
      <c r="D101" s="16">
        <v>5.0</v>
      </c>
      <c r="E101" s="46">
        <v>5.0</v>
      </c>
      <c r="F101" s="30">
        <v>148769.0</v>
      </c>
      <c r="G101" s="21">
        <v>0.047</v>
      </c>
      <c r="H101" s="21">
        <v>44.1</v>
      </c>
      <c r="I101" s="22">
        <v>3.7</v>
      </c>
      <c r="J101" s="28">
        <v>0.15555555555555556</v>
      </c>
      <c r="K101" s="16">
        <v>39.0</v>
      </c>
      <c r="L101" s="22">
        <v>4.8</v>
      </c>
      <c r="M101" s="22">
        <v>4.79</v>
      </c>
      <c r="N101" s="25">
        <v>28854.0</v>
      </c>
      <c r="O101" s="26"/>
      <c r="P101" s="27"/>
    </row>
    <row r="102">
      <c r="A102" s="16">
        <v>99.0</v>
      </c>
      <c r="B102" s="29" t="str">
        <f>HYPERLINK("Yalwa.com","Yalwa")</f>
        <v>Yalwa</v>
      </c>
      <c r="C102" s="18">
        <v>5.0</v>
      </c>
      <c r="D102" s="16">
        <v>5.0</v>
      </c>
      <c r="E102" s="46">
        <v>5.0</v>
      </c>
      <c r="F102" s="30">
        <v>148868.0</v>
      </c>
      <c r="G102" s="21">
        <v>0.079</v>
      </c>
      <c r="H102" s="21">
        <v>0.474</v>
      </c>
      <c r="I102" s="22">
        <v>3.5</v>
      </c>
      <c r="J102" s="28">
        <v>0.13819444444444445</v>
      </c>
      <c r="K102" s="16">
        <v>43.0</v>
      </c>
      <c r="L102" s="22">
        <v>4.27</v>
      </c>
      <c r="M102" s="22">
        <v>4.26</v>
      </c>
      <c r="N102" s="25">
        <v>15447.0</v>
      </c>
      <c r="O102" s="26"/>
      <c r="P102" s="27"/>
    </row>
    <row r="103">
      <c r="A103" s="16">
        <v>100.0</v>
      </c>
      <c r="B103" s="29" t="str">
        <f>HYPERLINK("http://tupalo.com/","Tupalo")</f>
        <v>Tupalo</v>
      </c>
      <c r="C103" s="18">
        <v>5.0</v>
      </c>
      <c r="D103" s="16">
        <v>5.0</v>
      </c>
      <c r="E103" s="46">
        <v>5.0</v>
      </c>
      <c r="F103" s="30">
        <v>157791.0</v>
      </c>
      <c r="G103" s="21">
        <v>0.021</v>
      </c>
      <c r="H103" s="21">
        <v>0.254</v>
      </c>
      <c r="I103" s="22">
        <v>5.6</v>
      </c>
      <c r="J103" s="28">
        <v>0.225</v>
      </c>
      <c r="K103" s="16">
        <v>63.0</v>
      </c>
      <c r="L103" s="22">
        <v>5.39</v>
      </c>
      <c r="M103" s="22">
        <v>5.34</v>
      </c>
      <c r="N103" s="25">
        <v>15948.0</v>
      </c>
      <c r="O103" s="26"/>
      <c r="P103" s="27"/>
    </row>
    <row r="104">
      <c r="A104" s="43">
        <v>101.0</v>
      </c>
      <c r="B104" s="50" t="str">
        <f>HYPERLINK("https://uscity.net/","UsCity")</f>
        <v>UsCity</v>
      </c>
      <c r="C104" s="51">
        <v>2.0</v>
      </c>
      <c r="D104" s="52">
        <v>2.0</v>
      </c>
      <c r="E104" s="53">
        <v>2.0</v>
      </c>
      <c r="F104" s="51">
        <v>161966.0</v>
      </c>
      <c r="G104" s="54">
        <v>0.09</v>
      </c>
      <c r="H104" s="54">
        <v>0.562</v>
      </c>
      <c r="I104" s="44">
        <v>1.71</v>
      </c>
      <c r="J104" s="55">
        <v>0.07361111111111111</v>
      </c>
      <c r="K104" s="37" t="s">
        <v>47</v>
      </c>
      <c r="L104" s="37" t="s">
        <v>47</v>
      </c>
      <c r="M104" s="37" t="s">
        <v>47</v>
      </c>
      <c r="N104" s="56">
        <v>14900.0</v>
      </c>
      <c r="O104" s="26"/>
      <c r="P104" s="27"/>
    </row>
    <row r="105">
      <c r="A105" s="16">
        <v>102.0</v>
      </c>
      <c r="B105" s="47" t="str">
        <f>HYPERLINK("https://www.n49.com/","N49")</f>
        <v>N49</v>
      </c>
      <c r="C105" s="30">
        <v>2.0</v>
      </c>
      <c r="D105" s="57">
        <v>2.0</v>
      </c>
      <c r="E105" s="58">
        <v>2.0</v>
      </c>
      <c r="F105" s="30">
        <v>172457.0</v>
      </c>
      <c r="G105" s="21">
        <v>0.086</v>
      </c>
      <c r="H105" s="21">
        <v>0.649</v>
      </c>
      <c r="I105" s="22">
        <v>3.8</v>
      </c>
      <c r="J105" s="28">
        <v>0.10625</v>
      </c>
      <c r="K105" s="16">
        <v>33.0</v>
      </c>
      <c r="L105" s="22">
        <v>4.4</v>
      </c>
      <c r="M105" s="16">
        <v>4.39</v>
      </c>
      <c r="N105" s="25">
        <v>24324.0</v>
      </c>
      <c r="O105" s="26"/>
      <c r="P105" s="27"/>
    </row>
    <row r="106">
      <c r="A106" s="16">
        <v>103.0</v>
      </c>
      <c r="B106" s="17" t="str">
        <f>HYPERLINK("http://www.company.com/","Company")</f>
        <v>Company</v>
      </c>
      <c r="C106" s="30">
        <v>2.0</v>
      </c>
      <c r="D106" s="57">
        <v>2.0</v>
      </c>
      <c r="E106" s="58">
        <v>2.0</v>
      </c>
      <c r="F106" s="30">
        <v>181418.0</v>
      </c>
      <c r="G106" s="21">
        <v>0.123</v>
      </c>
      <c r="H106" s="21">
        <v>0.369</v>
      </c>
      <c r="I106" s="22">
        <v>2.3</v>
      </c>
      <c r="J106" s="28">
        <v>0.15694444444444444</v>
      </c>
      <c r="K106" s="59" t="s">
        <v>47</v>
      </c>
      <c r="L106" s="59" t="s">
        <v>47</v>
      </c>
      <c r="M106" s="59" t="s">
        <v>47</v>
      </c>
      <c r="N106" s="25">
        <v>9728.0</v>
      </c>
      <c r="O106" s="26"/>
      <c r="P106" s="27"/>
    </row>
    <row r="107">
      <c r="A107" s="16">
        <v>104.0</v>
      </c>
      <c r="B107" s="29" t="str">
        <f>HYPERLINK("http://www.localdatabase.com","Localdatabase")</f>
        <v>Localdatabase</v>
      </c>
      <c r="C107" s="30">
        <v>2.0</v>
      </c>
      <c r="D107" s="57">
        <v>2.0</v>
      </c>
      <c r="E107" s="58">
        <v>2.0</v>
      </c>
      <c r="F107" s="30">
        <v>186183.0</v>
      </c>
      <c r="G107" s="21">
        <v>0.103</v>
      </c>
      <c r="H107" s="21">
        <v>0.383</v>
      </c>
      <c r="I107" s="22">
        <v>3.5</v>
      </c>
      <c r="J107" s="28">
        <v>0.11666666666666667</v>
      </c>
      <c r="K107" s="16">
        <v>44.0</v>
      </c>
      <c r="L107" s="22">
        <v>5.03</v>
      </c>
      <c r="M107" s="16">
        <v>5.21</v>
      </c>
      <c r="N107" s="25">
        <v>37752.0</v>
      </c>
      <c r="O107" s="26"/>
      <c r="P107" s="27"/>
    </row>
    <row r="108">
      <c r="A108" s="16">
        <v>105.0</v>
      </c>
      <c r="B108" s="47" t="str">
        <f>HYPERLINK("http://www.bizwiki.com/","Bizwiki")</f>
        <v>Bizwiki</v>
      </c>
      <c r="C108" s="30">
        <v>2.0</v>
      </c>
      <c r="D108" s="57">
        <v>2.0</v>
      </c>
      <c r="E108" s="58">
        <v>2.0</v>
      </c>
      <c r="F108" s="30">
        <v>194850.0</v>
      </c>
      <c r="G108" s="21">
        <v>0.254</v>
      </c>
      <c r="H108" s="21">
        <v>0.64</v>
      </c>
      <c r="I108" s="22">
        <v>2.3</v>
      </c>
      <c r="J108" s="28">
        <v>0.059027777777777776</v>
      </c>
      <c r="K108" s="16">
        <v>40.0</v>
      </c>
      <c r="L108" s="22">
        <v>5.1</v>
      </c>
      <c r="M108" s="16">
        <v>5.57</v>
      </c>
      <c r="N108" s="25">
        <v>6973.0</v>
      </c>
      <c r="O108" s="26"/>
      <c r="P108" s="27"/>
    </row>
    <row r="109">
      <c r="A109" s="16">
        <v>106.0</v>
      </c>
      <c r="B109" s="17" t="str">
        <f>HYPERLINK("http://www.trueyellow.com/","TrueYellow")</f>
        <v>TrueYellow</v>
      </c>
      <c r="C109" s="30">
        <v>2.0</v>
      </c>
      <c r="D109" s="57">
        <v>2.0</v>
      </c>
      <c r="E109" s="58">
        <v>2.0</v>
      </c>
      <c r="F109" s="30">
        <v>201225.0</v>
      </c>
      <c r="G109" s="21">
        <v>0.22</v>
      </c>
      <c r="H109" s="21">
        <v>0.626</v>
      </c>
      <c r="I109" s="22">
        <v>2.1</v>
      </c>
      <c r="J109" s="28">
        <v>0.06041666666666667</v>
      </c>
      <c r="K109" s="16">
        <v>37.0</v>
      </c>
      <c r="L109" s="22">
        <v>3.85</v>
      </c>
      <c r="M109" s="16">
        <v>4.64</v>
      </c>
      <c r="N109" s="25">
        <v>10685.0</v>
      </c>
      <c r="O109" s="26"/>
      <c r="P109" s="27"/>
    </row>
    <row r="110">
      <c r="A110" s="16">
        <v>107.0</v>
      </c>
      <c r="B110" s="29" t="str">
        <f>HYPERLINK("http://www.officialusa.com/","OfficialUSA")</f>
        <v>OfficialUSA</v>
      </c>
      <c r="C110" s="30">
        <v>2.0</v>
      </c>
      <c r="D110" s="57">
        <v>2.0</v>
      </c>
      <c r="E110" s="58">
        <v>2.0</v>
      </c>
      <c r="F110" s="30">
        <v>223835.0</v>
      </c>
      <c r="G110" s="21" t="s">
        <v>48</v>
      </c>
      <c r="H110" s="21" t="s">
        <v>49</v>
      </c>
      <c r="I110" s="22">
        <v>2.5</v>
      </c>
      <c r="J110" s="28">
        <v>0.07013888888888889</v>
      </c>
      <c r="K110" s="16">
        <v>53.0</v>
      </c>
      <c r="L110" s="22">
        <v>4.65</v>
      </c>
      <c r="M110" s="16">
        <v>5.93</v>
      </c>
      <c r="N110" s="25">
        <v>15996.0</v>
      </c>
      <c r="O110" s="26"/>
      <c r="P110" s="27"/>
    </row>
    <row r="111">
      <c r="A111" s="16">
        <v>108.0</v>
      </c>
      <c r="B111" s="29" t="str">
        <f>HYPERLINK("http://www.picksie.com/","Picksie")</f>
        <v>Picksie</v>
      </c>
      <c r="C111" s="30">
        <v>2.0</v>
      </c>
      <c r="D111" s="57">
        <v>2.0</v>
      </c>
      <c r="E111" s="58">
        <v>2.0</v>
      </c>
      <c r="F111" s="30">
        <v>234295.0</v>
      </c>
      <c r="G111" s="21">
        <v>0.806</v>
      </c>
      <c r="H111" s="21">
        <v>0.711</v>
      </c>
      <c r="I111" s="22">
        <v>1.4</v>
      </c>
      <c r="J111" s="28">
        <v>0.03611111111111111</v>
      </c>
      <c r="K111" s="16">
        <v>25.0</v>
      </c>
      <c r="L111" s="22">
        <v>3.77</v>
      </c>
      <c r="M111" s="16">
        <v>4.03</v>
      </c>
      <c r="N111" s="25">
        <v>15795.0</v>
      </c>
      <c r="O111" s="26"/>
      <c r="P111" s="27"/>
    </row>
    <row r="112">
      <c r="A112" s="16">
        <v>109.0</v>
      </c>
      <c r="B112" s="47" t="str">
        <f>HYPERLINK("http://www.icc.org/","Internet Chamber of Commerce")</f>
        <v>Internet Chamber of Commerce</v>
      </c>
      <c r="C112" s="30">
        <v>2.0</v>
      </c>
      <c r="D112" s="57">
        <v>2.0</v>
      </c>
      <c r="E112" s="58">
        <v>2.0</v>
      </c>
      <c r="F112" s="30">
        <v>252087.0</v>
      </c>
      <c r="G112" s="21">
        <v>0.616</v>
      </c>
      <c r="H112" s="21">
        <v>0.636</v>
      </c>
      <c r="I112" s="22">
        <v>2.3</v>
      </c>
      <c r="J112" s="28">
        <v>0.06111111111111111</v>
      </c>
      <c r="K112" s="16">
        <v>41.0</v>
      </c>
      <c r="L112" s="22">
        <v>5.14</v>
      </c>
      <c r="M112" s="16">
        <v>5.54</v>
      </c>
      <c r="N112" s="25">
        <v>6432.0</v>
      </c>
      <c r="O112" s="26"/>
      <c r="P112" s="27"/>
    </row>
    <row r="113">
      <c r="A113" s="16">
        <v>110.0</v>
      </c>
      <c r="B113" s="47" t="str">
        <f>HYPERLINK("http://ablocal.com/","ABLocal")</f>
        <v>ABLocal</v>
      </c>
      <c r="C113" s="30">
        <v>2.0</v>
      </c>
      <c r="D113" s="57">
        <v>2.0</v>
      </c>
      <c r="E113" s="58">
        <v>2.0</v>
      </c>
      <c r="F113" s="30">
        <v>252469.0</v>
      </c>
      <c r="G113" s="21">
        <v>0.101</v>
      </c>
      <c r="H113" s="21">
        <v>0.353</v>
      </c>
      <c r="I113" s="22">
        <v>3.8</v>
      </c>
      <c r="J113" s="28">
        <v>0.1423611111111111</v>
      </c>
      <c r="K113" s="16">
        <v>31.0</v>
      </c>
      <c r="L113" s="22">
        <v>4.03</v>
      </c>
      <c r="M113" s="16">
        <v>3.93</v>
      </c>
      <c r="N113" s="25">
        <v>6811.0</v>
      </c>
      <c r="O113" s="26"/>
      <c r="P113" s="27"/>
    </row>
    <row r="114">
      <c r="A114" s="16">
        <v>111.0</v>
      </c>
      <c r="B114" s="17" t="str">
        <f>HYPERLINK("http://www.powerprofiles.com/","PowerProfiles")</f>
        <v>PowerProfiles</v>
      </c>
      <c r="C114" s="30">
        <v>2.0</v>
      </c>
      <c r="D114" s="57">
        <v>2.0</v>
      </c>
      <c r="E114" s="58">
        <v>2.0</v>
      </c>
      <c r="F114" s="30">
        <v>255750.0</v>
      </c>
      <c r="G114" s="21">
        <v>0.114</v>
      </c>
      <c r="H114" s="21">
        <v>0.381</v>
      </c>
      <c r="I114" s="22">
        <v>3.4</v>
      </c>
      <c r="J114" s="28">
        <v>0.15138888888888888</v>
      </c>
      <c r="K114" s="16">
        <v>49.0</v>
      </c>
      <c r="L114" s="22">
        <v>4.98</v>
      </c>
      <c r="M114" s="16">
        <v>5.31</v>
      </c>
      <c r="N114" s="25">
        <v>7777.0</v>
      </c>
      <c r="O114" s="26"/>
      <c r="P114" s="27"/>
    </row>
    <row r="115">
      <c r="A115" s="16">
        <v>112.0</v>
      </c>
      <c r="B115" s="29" t="str">
        <f>HYPERLINK("http://www.bizhwy.com/","BizHwy")</f>
        <v>BizHwy</v>
      </c>
      <c r="C115" s="30">
        <v>2.0</v>
      </c>
      <c r="D115" s="57">
        <v>2.0</v>
      </c>
      <c r="E115" s="58">
        <v>2.0</v>
      </c>
      <c r="F115" s="30">
        <v>256782.0</v>
      </c>
      <c r="G115" s="21">
        <v>0.031</v>
      </c>
      <c r="H115" s="21">
        <v>0.511</v>
      </c>
      <c r="I115" s="22">
        <v>3.6</v>
      </c>
      <c r="J115" s="28">
        <v>0.12569444444444444</v>
      </c>
      <c r="K115" s="16">
        <v>49.0</v>
      </c>
      <c r="L115" s="22">
        <v>4.5</v>
      </c>
      <c r="M115" s="16">
        <v>4.56</v>
      </c>
      <c r="N115" s="25">
        <v>2297.0</v>
      </c>
      <c r="O115" s="26"/>
      <c r="P115" s="27"/>
    </row>
    <row r="116">
      <c r="A116" s="16">
        <v>113.0</v>
      </c>
      <c r="B116" s="29" t="str">
        <f>HYPERLINK("http://www.whowhere.com/","WhoWhere")</f>
        <v>WhoWhere</v>
      </c>
      <c r="C116" s="30">
        <v>2.0</v>
      </c>
      <c r="D116" s="57">
        <v>2.0</v>
      </c>
      <c r="E116" s="58">
        <v>2.0</v>
      </c>
      <c r="F116" s="30">
        <v>269645.0</v>
      </c>
      <c r="G116" s="21">
        <v>0.268</v>
      </c>
      <c r="H116" s="21">
        <v>0.433</v>
      </c>
      <c r="I116" s="22">
        <v>2.3</v>
      </c>
      <c r="J116" s="28">
        <v>0.04652777777777778</v>
      </c>
      <c r="K116" s="16">
        <v>80.0</v>
      </c>
      <c r="L116" s="22">
        <v>5.77</v>
      </c>
      <c r="M116" s="16">
        <v>6.32</v>
      </c>
      <c r="N116" s="25">
        <v>11797.0</v>
      </c>
      <c r="O116" s="26"/>
      <c r="P116" s="27"/>
    </row>
    <row r="117">
      <c r="A117" s="16">
        <v>114.0</v>
      </c>
      <c r="B117" s="17" t="s">
        <v>50</v>
      </c>
      <c r="C117" s="30">
        <v>2.0</v>
      </c>
      <c r="D117" s="57">
        <v>2.0</v>
      </c>
      <c r="E117" s="58">
        <v>2.0</v>
      </c>
      <c r="F117" s="30">
        <v>291324.0</v>
      </c>
      <c r="G117" s="21">
        <v>0.076</v>
      </c>
      <c r="H117" s="21">
        <v>0.34</v>
      </c>
      <c r="I117" s="22">
        <v>4.5</v>
      </c>
      <c r="J117" s="28">
        <v>0.2111111111111111</v>
      </c>
      <c r="K117" s="16">
        <v>39.0</v>
      </c>
      <c r="L117" s="22">
        <v>4.43</v>
      </c>
      <c r="M117" s="16">
        <v>4.21</v>
      </c>
      <c r="N117" s="25">
        <v>2408.0</v>
      </c>
      <c r="O117" s="26"/>
      <c r="P117" s="27"/>
    </row>
    <row r="118">
      <c r="A118" s="16">
        <v>115.0</v>
      </c>
      <c r="B118" s="29" t="str">
        <f>HYPERLINK("http://www.akama.com/","Akama")</f>
        <v>Akama</v>
      </c>
      <c r="C118" s="30">
        <v>2.0</v>
      </c>
      <c r="D118" s="57">
        <v>2.0</v>
      </c>
      <c r="E118" s="58">
        <v>2.0</v>
      </c>
      <c r="F118" s="30">
        <v>293051.0</v>
      </c>
      <c r="G118" s="21">
        <v>0.061</v>
      </c>
      <c r="H118" s="21">
        <v>0.464</v>
      </c>
      <c r="I118" s="22">
        <v>3.7</v>
      </c>
      <c r="J118" s="28">
        <v>0.12013888888888889</v>
      </c>
      <c r="K118" s="16">
        <v>39.0</v>
      </c>
      <c r="L118" s="22">
        <v>4.27</v>
      </c>
      <c r="M118" s="16">
        <v>4.72</v>
      </c>
      <c r="N118" s="25">
        <v>9396.0</v>
      </c>
      <c r="O118" s="26"/>
      <c r="P118" s="27"/>
    </row>
    <row r="119">
      <c r="A119" s="16">
        <v>116.0</v>
      </c>
      <c r="B119" s="29" t="str">
        <f>HYPERLINK("http://www.yellowmoxie.com/","YellowMoxie")</f>
        <v>YellowMoxie</v>
      </c>
      <c r="C119" s="30">
        <v>2.0</v>
      </c>
      <c r="D119" s="57">
        <v>2.0</v>
      </c>
      <c r="E119" s="58">
        <v>2.0</v>
      </c>
      <c r="F119" s="30">
        <v>310345.0</v>
      </c>
      <c r="G119" s="21">
        <v>0.099</v>
      </c>
      <c r="H119" s="21">
        <v>0.404</v>
      </c>
      <c r="I119" s="22">
        <v>1.9</v>
      </c>
      <c r="J119" s="28">
        <v>0.06666666666666667</v>
      </c>
      <c r="K119" s="16">
        <v>40.0</v>
      </c>
      <c r="L119" s="22">
        <v>4.5</v>
      </c>
      <c r="M119" s="16">
        <v>4.63</v>
      </c>
      <c r="N119" s="25">
        <v>6588.0</v>
      </c>
      <c r="O119" s="26"/>
      <c r="P119" s="27"/>
    </row>
    <row r="120">
      <c r="A120" s="16">
        <v>117.0</v>
      </c>
      <c r="B120" s="32" t="str">
        <f>HYPERLINK("http://www.localsolution.com/","LocalSolution")</f>
        <v>LocalSolution</v>
      </c>
      <c r="C120" s="30">
        <v>2.0</v>
      </c>
      <c r="D120" s="57">
        <v>2.0</v>
      </c>
      <c r="E120" s="58">
        <v>2.0</v>
      </c>
      <c r="F120" s="30">
        <v>336495.0</v>
      </c>
      <c r="G120" s="21">
        <v>0.288</v>
      </c>
      <c r="H120" s="21">
        <v>0.571</v>
      </c>
      <c r="I120" s="22">
        <v>2.8</v>
      </c>
      <c r="J120" s="28">
        <v>0.07361111111111111</v>
      </c>
      <c r="K120" s="16">
        <v>41.0</v>
      </c>
      <c r="L120" s="22">
        <v>4.33</v>
      </c>
      <c r="M120" s="16">
        <v>5.04</v>
      </c>
      <c r="N120" s="25">
        <v>6987.0</v>
      </c>
      <c r="O120" s="26"/>
      <c r="P120" s="27"/>
    </row>
    <row r="121">
      <c r="A121" s="16">
        <v>118.0</v>
      </c>
      <c r="B121" s="29" t="str">
        <f>HYPERLINK("http://www.seekitlocal.com/location.aspx","SeekItLocal")</f>
        <v>SeekItLocal</v>
      </c>
      <c r="C121" s="30">
        <v>2.0</v>
      </c>
      <c r="D121" s="57">
        <v>2.0</v>
      </c>
      <c r="E121" s="58">
        <v>2.0</v>
      </c>
      <c r="F121" s="30">
        <v>387181.0</v>
      </c>
      <c r="G121" s="21">
        <v>0.067</v>
      </c>
      <c r="H121" s="21">
        <v>0.333</v>
      </c>
      <c r="I121" s="22">
        <v>3.5</v>
      </c>
      <c r="J121" s="28">
        <v>0.16319444444444445</v>
      </c>
      <c r="K121" s="16">
        <v>41.0</v>
      </c>
      <c r="L121" s="22">
        <v>4.21</v>
      </c>
      <c r="M121" s="16">
        <v>4.58</v>
      </c>
      <c r="N121" s="25">
        <v>2707.0</v>
      </c>
      <c r="O121" s="26"/>
      <c r="P121" s="27"/>
    </row>
    <row r="122">
      <c r="A122" s="16">
        <v>119.0</v>
      </c>
      <c r="B122" s="47" t="str">
        <f>HYPERLINK("http://www.mylocalservices.com/","MyLocalServices")</f>
        <v>MyLocalServices</v>
      </c>
      <c r="C122" s="30">
        <v>2.0</v>
      </c>
      <c r="D122" s="57">
        <v>2.0</v>
      </c>
      <c r="E122" s="58">
        <v>2.0</v>
      </c>
      <c r="F122" s="30">
        <v>336905.0</v>
      </c>
      <c r="G122" s="21">
        <v>0.047</v>
      </c>
      <c r="H122" s="21">
        <v>0.358</v>
      </c>
      <c r="I122" s="22">
        <v>2.9</v>
      </c>
      <c r="J122" s="28">
        <v>0.09097222222222222</v>
      </c>
      <c r="K122" s="16">
        <v>33.0</v>
      </c>
      <c r="L122" s="22">
        <v>3.83</v>
      </c>
      <c r="M122" s="16">
        <v>3.74</v>
      </c>
      <c r="N122" s="60">
        <v>972.0</v>
      </c>
      <c r="O122" s="26"/>
      <c r="P122" s="27"/>
    </row>
    <row r="123">
      <c r="A123" s="16"/>
      <c r="B123" s="61" t="s">
        <v>51</v>
      </c>
      <c r="C123" s="30">
        <v>2.0</v>
      </c>
      <c r="D123" s="57">
        <v>2.0</v>
      </c>
      <c r="E123" s="58">
        <v>2.0</v>
      </c>
      <c r="F123" s="62" t="s">
        <v>52</v>
      </c>
      <c r="G123" s="59" t="s">
        <v>52</v>
      </c>
      <c r="H123" s="59" t="s">
        <v>52</v>
      </c>
      <c r="I123" s="59" t="s">
        <v>52</v>
      </c>
      <c r="J123" s="59" t="s">
        <v>52</v>
      </c>
      <c r="K123" s="59" t="s">
        <v>52</v>
      </c>
      <c r="L123" s="59" t="s">
        <v>52</v>
      </c>
      <c r="M123" s="59" t="s">
        <v>52</v>
      </c>
      <c r="N123" s="63" t="s">
        <v>52</v>
      </c>
      <c r="O123" s="26"/>
      <c r="P123" s="27"/>
    </row>
    <row r="124">
      <c r="A124" s="16"/>
      <c r="B124" s="27"/>
      <c r="C124" s="26"/>
      <c r="D124" s="27"/>
      <c r="E124" s="64"/>
      <c r="F124" s="26"/>
      <c r="G124" s="27"/>
      <c r="H124" s="27"/>
      <c r="I124" s="27"/>
      <c r="J124" s="27"/>
      <c r="K124" s="27"/>
      <c r="L124" s="27"/>
      <c r="M124" s="27"/>
      <c r="N124" s="64"/>
      <c r="O124" s="26"/>
      <c r="P124" s="27"/>
    </row>
    <row r="125">
      <c r="A125" s="65"/>
      <c r="B125" s="66" t="s">
        <v>53</v>
      </c>
      <c r="C125" s="67" t="s">
        <v>7</v>
      </c>
      <c r="D125" s="68" t="s">
        <v>8</v>
      </c>
      <c r="E125" s="69" t="s">
        <v>9</v>
      </c>
      <c r="F125" s="70" t="s">
        <v>54</v>
      </c>
      <c r="G125" s="71"/>
      <c r="H125" s="71"/>
      <c r="I125" s="71"/>
      <c r="J125" s="71"/>
      <c r="K125" s="71"/>
      <c r="L125" s="71"/>
      <c r="M125" s="71"/>
      <c r="N125" s="72"/>
      <c r="O125" s="26"/>
      <c r="P125" s="27"/>
    </row>
    <row r="126">
      <c r="A126" s="16"/>
      <c r="B126" s="73" t="s">
        <v>55</v>
      </c>
      <c r="C126" s="18">
        <v>50.0</v>
      </c>
      <c r="D126" s="19">
        <f t="shared" ref="D126:D129" si="3">C126*0.6</f>
        <v>30</v>
      </c>
      <c r="E126" s="20">
        <f t="shared" ref="E126:E129" si="4">C126*0.2</f>
        <v>10</v>
      </c>
      <c r="F126" s="18">
        <v>70.0</v>
      </c>
      <c r="G126" s="74" t="s">
        <v>52</v>
      </c>
      <c r="H126" s="74" t="s">
        <v>52</v>
      </c>
      <c r="I126" s="74" t="s">
        <v>52</v>
      </c>
      <c r="J126" s="74" t="s">
        <v>52</v>
      </c>
      <c r="K126" s="74" t="s">
        <v>52</v>
      </c>
      <c r="L126" s="74" t="s">
        <v>52</v>
      </c>
      <c r="M126" s="74" t="s">
        <v>52</v>
      </c>
      <c r="N126" s="75" t="s">
        <v>52</v>
      </c>
      <c r="O126" s="27"/>
      <c r="P126" s="27"/>
    </row>
    <row r="127">
      <c r="A127" s="16"/>
      <c r="B127" s="76" t="s">
        <v>56</v>
      </c>
      <c r="C127" s="18">
        <v>50.0</v>
      </c>
      <c r="D127" s="19">
        <f t="shared" si="3"/>
        <v>30</v>
      </c>
      <c r="E127" s="20">
        <f t="shared" si="4"/>
        <v>10</v>
      </c>
      <c r="F127" s="18">
        <v>88.0</v>
      </c>
      <c r="G127" s="74" t="s">
        <v>52</v>
      </c>
      <c r="H127" s="74" t="s">
        <v>52</v>
      </c>
      <c r="I127" s="74" t="s">
        <v>52</v>
      </c>
      <c r="J127" s="74" t="s">
        <v>52</v>
      </c>
      <c r="K127" s="74" t="s">
        <v>52</v>
      </c>
      <c r="L127" s="74" t="s">
        <v>52</v>
      </c>
      <c r="M127" s="74" t="s">
        <v>52</v>
      </c>
      <c r="N127" s="75" t="s">
        <v>52</v>
      </c>
      <c r="O127" s="27"/>
      <c r="P127" s="27"/>
    </row>
    <row r="128">
      <c r="A128" s="16"/>
      <c r="B128" s="76" t="s">
        <v>57</v>
      </c>
      <c r="C128" s="18">
        <v>50.0</v>
      </c>
      <c r="D128" s="19">
        <f t="shared" si="3"/>
        <v>30</v>
      </c>
      <c r="E128" s="20">
        <f t="shared" si="4"/>
        <v>10</v>
      </c>
      <c r="F128" s="18">
        <v>53.0</v>
      </c>
      <c r="G128" s="74" t="s">
        <v>52</v>
      </c>
      <c r="H128" s="74" t="s">
        <v>52</v>
      </c>
      <c r="I128" s="74" t="s">
        <v>52</v>
      </c>
      <c r="J128" s="74" t="s">
        <v>52</v>
      </c>
      <c r="K128" s="74" t="s">
        <v>52</v>
      </c>
      <c r="L128" s="74" t="s">
        <v>52</v>
      </c>
      <c r="M128" s="74" t="s">
        <v>52</v>
      </c>
      <c r="N128" s="75" t="s">
        <v>52</v>
      </c>
      <c r="O128" s="27"/>
      <c r="P128" s="27"/>
    </row>
    <row r="129">
      <c r="A129" s="16"/>
      <c r="B129" s="76" t="s">
        <v>58</v>
      </c>
      <c r="C129" s="18">
        <v>50.0</v>
      </c>
      <c r="D129" s="19">
        <f t="shared" si="3"/>
        <v>30</v>
      </c>
      <c r="E129" s="20">
        <f t="shared" si="4"/>
        <v>10</v>
      </c>
      <c r="F129" s="18">
        <v>129.0</v>
      </c>
      <c r="G129" s="74" t="s">
        <v>52</v>
      </c>
      <c r="H129" s="74" t="s">
        <v>52</v>
      </c>
      <c r="I129" s="74" t="s">
        <v>52</v>
      </c>
      <c r="J129" s="74" t="s">
        <v>52</v>
      </c>
      <c r="K129" s="74" t="s">
        <v>52</v>
      </c>
      <c r="L129" s="74" t="s">
        <v>52</v>
      </c>
      <c r="M129" s="74" t="s">
        <v>52</v>
      </c>
      <c r="N129" s="75" t="s">
        <v>52</v>
      </c>
      <c r="O129" s="27"/>
      <c r="P129" s="27"/>
    </row>
    <row r="130">
      <c r="A130" s="16"/>
      <c r="B130" s="76"/>
      <c r="C130" s="30"/>
      <c r="D130" s="57"/>
      <c r="E130" s="58"/>
      <c r="F130" s="26"/>
      <c r="G130" s="27"/>
      <c r="H130" s="27"/>
      <c r="I130" s="27"/>
      <c r="J130" s="27"/>
      <c r="K130" s="27"/>
      <c r="L130" s="27"/>
      <c r="M130" s="27"/>
      <c r="N130" s="64"/>
      <c r="O130" s="26"/>
      <c r="P130" s="27"/>
    </row>
    <row r="131">
      <c r="A131" s="65"/>
      <c r="B131" s="77" t="s">
        <v>59</v>
      </c>
      <c r="C131" s="67" t="s">
        <v>7</v>
      </c>
      <c r="D131" s="68" t="s">
        <v>8</v>
      </c>
      <c r="E131" s="69" t="s">
        <v>9</v>
      </c>
      <c r="F131" s="65"/>
      <c r="G131" s="71"/>
      <c r="H131" s="71"/>
      <c r="I131" s="71"/>
      <c r="J131" s="71"/>
      <c r="K131" s="71"/>
      <c r="L131" s="71"/>
      <c r="M131" s="71"/>
      <c r="N131" s="72"/>
      <c r="O131" s="26"/>
      <c r="P131" s="27"/>
    </row>
    <row r="132">
      <c r="A132" s="16"/>
      <c r="B132" s="76" t="s">
        <v>60</v>
      </c>
      <c r="C132" s="30">
        <v>2.0</v>
      </c>
      <c r="D132" s="57">
        <v>2.0</v>
      </c>
      <c r="E132" s="58">
        <v>2.0</v>
      </c>
      <c r="F132" s="62" t="s">
        <v>52</v>
      </c>
      <c r="G132" s="74" t="s">
        <v>52</v>
      </c>
      <c r="H132" s="74" t="s">
        <v>52</v>
      </c>
      <c r="I132" s="74" t="s">
        <v>52</v>
      </c>
      <c r="J132" s="74" t="s">
        <v>52</v>
      </c>
      <c r="K132" s="74" t="s">
        <v>52</v>
      </c>
      <c r="L132" s="74" t="s">
        <v>52</v>
      </c>
      <c r="M132" s="74" t="s">
        <v>52</v>
      </c>
      <c r="N132" s="74" t="s">
        <v>52</v>
      </c>
      <c r="O132" s="26"/>
      <c r="P132" s="27"/>
    </row>
    <row r="133">
      <c r="A133" s="16"/>
      <c r="B133" s="76" t="s">
        <v>61</v>
      </c>
      <c r="C133" s="30">
        <v>2.0</v>
      </c>
      <c r="D133" s="57">
        <v>2.0</v>
      </c>
      <c r="E133" s="58">
        <v>2.0</v>
      </c>
      <c r="F133" s="62" t="s">
        <v>52</v>
      </c>
      <c r="G133" s="74" t="s">
        <v>52</v>
      </c>
      <c r="H133" s="74" t="s">
        <v>52</v>
      </c>
      <c r="I133" s="74" t="s">
        <v>52</v>
      </c>
      <c r="J133" s="74" t="s">
        <v>52</v>
      </c>
      <c r="K133" s="74" t="s">
        <v>52</v>
      </c>
      <c r="L133" s="74" t="s">
        <v>52</v>
      </c>
      <c r="M133" s="74" t="s">
        <v>52</v>
      </c>
      <c r="N133" s="74" t="s">
        <v>52</v>
      </c>
      <c r="O133" s="26"/>
      <c r="P133" s="27"/>
    </row>
    <row r="134">
      <c r="A134" s="16"/>
      <c r="B134" s="76" t="s">
        <v>62</v>
      </c>
      <c r="C134" s="30">
        <v>2.0</v>
      </c>
      <c r="D134" s="57">
        <v>2.0</v>
      </c>
      <c r="E134" s="58">
        <v>2.0</v>
      </c>
      <c r="F134" s="62" t="s">
        <v>52</v>
      </c>
      <c r="G134" s="74" t="s">
        <v>52</v>
      </c>
      <c r="H134" s="74" t="s">
        <v>52</v>
      </c>
      <c r="I134" s="74" t="s">
        <v>52</v>
      </c>
      <c r="J134" s="74" t="s">
        <v>52</v>
      </c>
      <c r="K134" s="74" t="s">
        <v>52</v>
      </c>
      <c r="L134" s="74" t="s">
        <v>52</v>
      </c>
      <c r="M134" s="74" t="s">
        <v>52</v>
      </c>
      <c r="N134" s="74" t="s">
        <v>52</v>
      </c>
      <c r="O134" s="26"/>
      <c r="P134" s="27"/>
    </row>
    <row r="135">
      <c r="A135" s="16"/>
      <c r="B135" s="76" t="s">
        <v>63</v>
      </c>
      <c r="C135" s="30">
        <v>2.0</v>
      </c>
      <c r="D135" s="57">
        <v>2.0</v>
      </c>
      <c r="E135" s="58">
        <v>2.0</v>
      </c>
      <c r="F135" s="62" t="s">
        <v>52</v>
      </c>
      <c r="G135" s="74" t="s">
        <v>52</v>
      </c>
      <c r="H135" s="74" t="s">
        <v>52</v>
      </c>
      <c r="I135" s="74" t="s">
        <v>52</v>
      </c>
      <c r="J135" s="74" t="s">
        <v>52</v>
      </c>
      <c r="K135" s="74" t="s">
        <v>52</v>
      </c>
      <c r="L135" s="74" t="s">
        <v>52</v>
      </c>
      <c r="M135" s="74" t="s">
        <v>52</v>
      </c>
      <c r="N135" s="74" t="s">
        <v>52</v>
      </c>
      <c r="O135" s="26"/>
      <c r="P135" s="27"/>
    </row>
    <row r="136">
      <c r="A136" s="16"/>
      <c r="B136" s="73" t="s">
        <v>64</v>
      </c>
      <c r="C136" s="78">
        <v>2.0</v>
      </c>
      <c r="D136" s="79">
        <v>2.0</v>
      </c>
      <c r="E136" s="80">
        <v>2.0</v>
      </c>
      <c r="F136" s="62" t="s">
        <v>52</v>
      </c>
      <c r="G136" s="74" t="s">
        <v>52</v>
      </c>
      <c r="H136" s="74" t="s">
        <v>52</v>
      </c>
      <c r="I136" s="74" t="s">
        <v>52</v>
      </c>
      <c r="J136" s="74" t="s">
        <v>52</v>
      </c>
      <c r="K136" s="74" t="s">
        <v>52</v>
      </c>
      <c r="L136" s="74" t="s">
        <v>52</v>
      </c>
      <c r="M136" s="74" t="s">
        <v>52</v>
      </c>
      <c r="N136" s="74" t="s">
        <v>52</v>
      </c>
      <c r="O136" s="26"/>
      <c r="P136" s="27"/>
    </row>
    <row r="137">
      <c r="A137" s="16"/>
      <c r="B137" s="76" t="s">
        <v>65</v>
      </c>
      <c r="C137" s="30">
        <v>2.0</v>
      </c>
      <c r="D137" s="57">
        <v>2.0</v>
      </c>
      <c r="E137" s="58">
        <v>2.0</v>
      </c>
      <c r="F137" s="62" t="s">
        <v>52</v>
      </c>
      <c r="G137" s="74" t="s">
        <v>52</v>
      </c>
      <c r="H137" s="74" t="s">
        <v>52</v>
      </c>
      <c r="I137" s="74" t="s">
        <v>52</v>
      </c>
      <c r="J137" s="74" t="s">
        <v>52</v>
      </c>
      <c r="K137" s="74" t="s">
        <v>52</v>
      </c>
      <c r="L137" s="74" t="s">
        <v>52</v>
      </c>
      <c r="M137" s="74" t="s">
        <v>52</v>
      </c>
      <c r="N137" s="74" t="s">
        <v>52</v>
      </c>
      <c r="O137" s="26"/>
      <c r="P137" s="27"/>
    </row>
    <row r="138">
      <c r="A138" s="16"/>
      <c r="B138" s="76" t="s">
        <v>66</v>
      </c>
      <c r="C138" s="30">
        <v>2.0</v>
      </c>
      <c r="D138" s="57">
        <v>2.0</v>
      </c>
      <c r="E138" s="58">
        <v>2.0</v>
      </c>
      <c r="F138" s="62" t="s">
        <v>52</v>
      </c>
      <c r="G138" s="74" t="s">
        <v>52</v>
      </c>
      <c r="H138" s="74" t="s">
        <v>52</v>
      </c>
      <c r="I138" s="74" t="s">
        <v>52</v>
      </c>
      <c r="J138" s="74" t="s">
        <v>52</v>
      </c>
      <c r="K138" s="74" t="s">
        <v>52</v>
      </c>
      <c r="L138" s="74" t="s">
        <v>52</v>
      </c>
      <c r="M138" s="74" t="s">
        <v>52</v>
      </c>
      <c r="N138" s="74" t="s">
        <v>52</v>
      </c>
      <c r="O138" s="26"/>
      <c r="P138" s="27"/>
    </row>
    <row r="139">
      <c r="A139" s="16"/>
      <c r="B139" s="73" t="s">
        <v>67</v>
      </c>
      <c r="C139" s="30">
        <v>2.0</v>
      </c>
      <c r="D139" s="57">
        <v>2.0</v>
      </c>
      <c r="E139" s="58">
        <v>2.0</v>
      </c>
      <c r="F139" s="62" t="s">
        <v>52</v>
      </c>
      <c r="G139" s="74" t="s">
        <v>52</v>
      </c>
      <c r="H139" s="74" t="s">
        <v>52</v>
      </c>
      <c r="I139" s="74" t="s">
        <v>52</v>
      </c>
      <c r="J139" s="74" t="s">
        <v>52</v>
      </c>
      <c r="K139" s="74" t="s">
        <v>52</v>
      </c>
      <c r="L139" s="74" t="s">
        <v>52</v>
      </c>
      <c r="M139" s="74" t="s">
        <v>52</v>
      </c>
      <c r="N139" s="74" t="s">
        <v>52</v>
      </c>
      <c r="O139" s="26"/>
      <c r="P139" s="27"/>
    </row>
    <row r="140">
      <c r="A140" s="16"/>
      <c r="B140" s="76" t="s">
        <v>68</v>
      </c>
      <c r="C140" s="30">
        <v>2.0</v>
      </c>
      <c r="D140" s="57">
        <v>2.0</v>
      </c>
      <c r="E140" s="58">
        <v>2.0</v>
      </c>
      <c r="F140" s="62" t="s">
        <v>52</v>
      </c>
      <c r="G140" s="74" t="s">
        <v>52</v>
      </c>
      <c r="H140" s="74" t="s">
        <v>52</v>
      </c>
      <c r="I140" s="74" t="s">
        <v>52</v>
      </c>
      <c r="J140" s="74" t="s">
        <v>52</v>
      </c>
      <c r="K140" s="74" t="s">
        <v>52</v>
      </c>
      <c r="L140" s="74" t="s">
        <v>52</v>
      </c>
      <c r="M140" s="74" t="s">
        <v>52</v>
      </c>
      <c r="N140" s="74" t="s">
        <v>52</v>
      </c>
      <c r="O140" s="26"/>
      <c r="P140" s="27"/>
    </row>
    <row r="141">
      <c r="A141" s="16"/>
      <c r="B141" s="76" t="s">
        <v>69</v>
      </c>
      <c r="C141" s="30">
        <v>2.0</v>
      </c>
      <c r="D141" s="57">
        <v>2.0</v>
      </c>
      <c r="E141" s="58">
        <v>2.0</v>
      </c>
      <c r="F141" s="62" t="s">
        <v>52</v>
      </c>
      <c r="G141" s="74" t="s">
        <v>52</v>
      </c>
      <c r="H141" s="74" t="s">
        <v>52</v>
      </c>
      <c r="I141" s="74" t="s">
        <v>52</v>
      </c>
      <c r="J141" s="74" t="s">
        <v>52</v>
      </c>
      <c r="K141" s="74" t="s">
        <v>52</v>
      </c>
      <c r="L141" s="74" t="s">
        <v>52</v>
      </c>
      <c r="M141" s="74" t="s">
        <v>52</v>
      </c>
      <c r="N141" s="74" t="s">
        <v>52</v>
      </c>
      <c r="O141" s="26"/>
      <c r="P141" s="27"/>
    </row>
    <row r="142">
      <c r="A142" s="16"/>
      <c r="B142" s="81" t="s">
        <v>70</v>
      </c>
      <c r="C142" s="78">
        <v>2.0</v>
      </c>
      <c r="D142" s="79">
        <v>2.0</v>
      </c>
      <c r="E142" s="80">
        <v>2.0</v>
      </c>
      <c r="F142" s="62" t="s">
        <v>52</v>
      </c>
      <c r="G142" s="74" t="s">
        <v>52</v>
      </c>
      <c r="H142" s="74" t="s">
        <v>52</v>
      </c>
      <c r="I142" s="74" t="s">
        <v>52</v>
      </c>
      <c r="J142" s="74" t="s">
        <v>52</v>
      </c>
      <c r="K142" s="74" t="s">
        <v>52</v>
      </c>
      <c r="L142" s="74" t="s">
        <v>52</v>
      </c>
      <c r="M142" s="74" t="s">
        <v>52</v>
      </c>
      <c r="N142" s="74" t="s">
        <v>52</v>
      </c>
      <c r="O142" s="26"/>
      <c r="P142" s="27"/>
    </row>
    <row r="143">
      <c r="A143" s="16"/>
      <c r="B143" s="76" t="s">
        <v>71</v>
      </c>
      <c r="C143" s="30">
        <v>2.0</v>
      </c>
      <c r="D143" s="57">
        <v>2.0</v>
      </c>
      <c r="E143" s="58">
        <v>2.0</v>
      </c>
      <c r="F143" s="62" t="s">
        <v>52</v>
      </c>
      <c r="G143" s="74" t="s">
        <v>52</v>
      </c>
      <c r="H143" s="74" t="s">
        <v>52</v>
      </c>
      <c r="I143" s="74" t="s">
        <v>52</v>
      </c>
      <c r="J143" s="74" t="s">
        <v>52</v>
      </c>
      <c r="K143" s="74" t="s">
        <v>52</v>
      </c>
      <c r="L143" s="74" t="s">
        <v>52</v>
      </c>
      <c r="M143" s="74" t="s">
        <v>52</v>
      </c>
      <c r="N143" s="74" t="s">
        <v>52</v>
      </c>
      <c r="O143" s="26"/>
      <c r="P143" s="27"/>
    </row>
    <row r="144">
      <c r="A144" s="16"/>
      <c r="B144" s="76" t="s">
        <v>72</v>
      </c>
      <c r="C144" s="30">
        <v>2.0</v>
      </c>
      <c r="D144" s="57">
        <v>2.0</v>
      </c>
      <c r="E144" s="58">
        <v>2.0</v>
      </c>
      <c r="F144" s="62" t="s">
        <v>52</v>
      </c>
      <c r="G144" s="74" t="s">
        <v>52</v>
      </c>
      <c r="H144" s="74" t="s">
        <v>52</v>
      </c>
      <c r="I144" s="74" t="s">
        <v>52</v>
      </c>
      <c r="J144" s="74" t="s">
        <v>52</v>
      </c>
      <c r="K144" s="74" t="s">
        <v>52</v>
      </c>
      <c r="L144" s="74" t="s">
        <v>52</v>
      </c>
      <c r="M144" s="74" t="s">
        <v>52</v>
      </c>
      <c r="N144" s="74" t="s">
        <v>52</v>
      </c>
      <c r="O144" s="26"/>
      <c r="P144" s="27"/>
    </row>
    <row r="145">
      <c r="A145" s="16"/>
      <c r="B145" s="76" t="s">
        <v>73</v>
      </c>
      <c r="C145" s="30">
        <v>2.0</v>
      </c>
      <c r="D145" s="57">
        <v>2.0</v>
      </c>
      <c r="E145" s="58">
        <v>2.0</v>
      </c>
      <c r="F145" s="62" t="s">
        <v>52</v>
      </c>
      <c r="G145" s="74" t="s">
        <v>52</v>
      </c>
      <c r="H145" s="74" t="s">
        <v>52</v>
      </c>
      <c r="I145" s="74" t="s">
        <v>52</v>
      </c>
      <c r="J145" s="74" t="s">
        <v>52</v>
      </c>
      <c r="K145" s="74" t="s">
        <v>52</v>
      </c>
      <c r="L145" s="74" t="s">
        <v>52</v>
      </c>
      <c r="M145" s="74" t="s">
        <v>52</v>
      </c>
      <c r="N145" s="74" t="s">
        <v>52</v>
      </c>
      <c r="O145" s="26"/>
      <c r="P145" s="27"/>
    </row>
    <row r="146">
      <c r="A146" s="16"/>
      <c r="B146" s="76" t="s">
        <v>74</v>
      </c>
      <c r="C146" s="30">
        <v>2.0</v>
      </c>
      <c r="D146" s="57">
        <v>2.0</v>
      </c>
      <c r="E146" s="58">
        <v>2.0</v>
      </c>
      <c r="F146" s="62" t="s">
        <v>52</v>
      </c>
      <c r="G146" s="74" t="s">
        <v>52</v>
      </c>
      <c r="H146" s="74" t="s">
        <v>52</v>
      </c>
      <c r="I146" s="74" t="s">
        <v>52</v>
      </c>
      <c r="J146" s="74" t="s">
        <v>52</v>
      </c>
      <c r="K146" s="74" t="s">
        <v>52</v>
      </c>
      <c r="L146" s="74" t="s">
        <v>52</v>
      </c>
      <c r="M146" s="74" t="s">
        <v>52</v>
      </c>
      <c r="N146" s="74" t="s">
        <v>52</v>
      </c>
      <c r="O146" s="26"/>
      <c r="P146" s="27"/>
    </row>
    <row r="147">
      <c r="A147" s="16"/>
      <c r="B147" s="73" t="s">
        <v>75</v>
      </c>
      <c r="C147" s="30">
        <v>2.0</v>
      </c>
      <c r="D147" s="57">
        <v>2.0</v>
      </c>
      <c r="E147" s="58">
        <v>2.0</v>
      </c>
      <c r="F147" s="62" t="s">
        <v>52</v>
      </c>
      <c r="G147" s="74" t="s">
        <v>52</v>
      </c>
      <c r="H147" s="74" t="s">
        <v>52</v>
      </c>
      <c r="I147" s="74" t="s">
        <v>52</v>
      </c>
      <c r="J147" s="74" t="s">
        <v>52</v>
      </c>
      <c r="K147" s="74" t="s">
        <v>52</v>
      </c>
      <c r="L147" s="74" t="s">
        <v>52</v>
      </c>
      <c r="M147" s="74" t="s">
        <v>52</v>
      </c>
      <c r="N147" s="74" t="s">
        <v>52</v>
      </c>
      <c r="O147" s="26"/>
      <c r="P147" s="27"/>
    </row>
    <row r="148">
      <c r="A148" s="16"/>
      <c r="B148" s="76" t="s">
        <v>76</v>
      </c>
      <c r="C148" s="30">
        <v>2.0</v>
      </c>
      <c r="D148" s="57">
        <v>2.0</v>
      </c>
      <c r="E148" s="58">
        <v>2.0</v>
      </c>
      <c r="F148" s="62" t="s">
        <v>52</v>
      </c>
      <c r="G148" s="74" t="s">
        <v>52</v>
      </c>
      <c r="H148" s="74" t="s">
        <v>52</v>
      </c>
      <c r="I148" s="74" t="s">
        <v>52</v>
      </c>
      <c r="J148" s="74" t="s">
        <v>52</v>
      </c>
      <c r="K148" s="74" t="s">
        <v>52</v>
      </c>
      <c r="L148" s="74" t="s">
        <v>52</v>
      </c>
      <c r="M148" s="74" t="s">
        <v>52</v>
      </c>
      <c r="N148" s="74" t="s">
        <v>52</v>
      </c>
      <c r="O148" s="26"/>
      <c r="P148" s="27"/>
    </row>
    <row r="149">
      <c r="A149" s="16"/>
      <c r="B149" s="76" t="s">
        <v>77</v>
      </c>
      <c r="C149" s="30">
        <v>2.0</v>
      </c>
      <c r="D149" s="57">
        <v>2.0</v>
      </c>
      <c r="E149" s="58">
        <v>2.0</v>
      </c>
      <c r="F149" s="62" t="s">
        <v>52</v>
      </c>
      <c r="G149" s="74" t="s">
        <v>52</v>
      </c>
      <c r="H149" s="74" t="s">
        <v>52</v>
      </c>
      <c r="I149" s="74" t="s">
        <v>52</v>
      </c>
      <c r="J149" s="74" t="s">
        <v>52</v>
      </c>
      <c r="K149" s="74" t="s">
        <v>52</v>
      </c>
      <c r="L149" s="74" t="s">
        <v>52</v>
      </c>
      <c r="M149" s="74" t="s">
        <v>52</v>
      </c>
      <c r="N149" s="74" t="s">
        <v>52</v>
      </c>
      <c r="O149" s="26"/>
      <c r="P149" s="27"/>
    </row>
    <row r="150">
      <c r="A150" s="16"/>
      <c r="B150" s="76" t="s">
        <v>78</v>
      </c>
      <c r="C150" s="30">
        <v>2.0</v>
      </c>
      <c r="D150" s="57">
        <v>2.0</v>
      </c>
      <c r="E150" s="58">
        <v>2.0</v>
      </c>
      <c r="F150" s="62" t="s">
        <v>52</v>
      </c>
      <c r="G150" s="74" t="s">
        <v>52</v>
      </c>
      <c r="H150" s="74" t="s">
        <v>52</v>
      </c>
      <c r="I150" s="74" t="s">
        <v>52</v>
      </c>
      <c r="J150" s="74" t="s">
        <v>52</v>
      </c>
      <c r="K150" s="74" t="s">
        <v>52</v>
      </c>
      <c r="L150" s="74" t="s">
        <v>52</v>
      </c>
      <c r="M150" s="74" t="s">
        <v>52</v>
      </c>
      <c r="N150" s="74" t="s">
        <v>52</v>
      </c>
      <c r="O150" s="26"/>
      <c r="P150" s="27"/>
    </row>
    <row r="151">
      <c r="A151" s="16"/>
      <c r="B151" s="76" t="s">
        <v>79</v>
      </c>
      <c r="C151" s="30">
        <v>2.0</v>
      </c>
      <c r="D151" s="57">
        <v>2.0</v>
      </c>
      <c r="E151" s="58">
        <v>2.0</v>
      </c>
      <c r="F151" s="62" t="s">
        <v>52</v>
      </c>
      <c r="G151" s="74" t="s">
        <v>52</v>
      </c>
      <c r="H151" s="74" t="s">
        <v>52</v>
      </c>
      <c r="I151" s="74" t="s">
        <v>52</v>
      </c>
      <c r="J151" s="74" t="s">
        <v>52</v>
      </c>
      <c r="K151" s="74" t="s">
        <v>52</v>
      </c>
      <c r="L151" s="74" t="s">
        <v>52</v>
      </c>
      <c r="M151" s="74" t="s">
        <v>52</v>
      </c>
      <c r="N151" s="74" t="s">
        <v>52</v>
      </c>
      <c r="O151" s="26"/>
      <c r="P151" s="27"/>
    </row>
    <row r="152">
      <c r="A152" s="16"/>
      <c r="B152" s="27"/>
      <c r="C152" s="82"/>
      <c r="D152" s="83"/>
      <c r="E152" s="84"/>
      <c r="F152" s="82"/>
      <c r="G152" s="85"/>
      <c r="H152" s="85"/>
      <c r="I152" s="27"/>
      <c r="J152" s="86"/>
      <c r="K152" s="27"/>
      <c r="L152" s="27"/>
      <c r="M152" s="27"/>
      <c r="N152" s="64"/>
      <c r="O152" s="26"/>
      <c r="P152" s="27"/>
    </row>
  </sheetData>
  <mergeCells count="4">
    <mergeCell ref="C2:E2"/>
    <mergeCell ref="F2:N2"/>
    <mergeCell ref="A2:B2"/>
    <mergeCell ref="A1:N1"/>
  </mergeCells>
  <hyperlinks>
    <hyperlink r:id="rId1" ref="B8"/>
    <hyperlink r:id="rId2" ref="B10"/>
    <hyperlink r:id="rId3" ref="B12"/>
    <hyperlink r:id="rId4" ref="B14"/>
    <hyperlink r:id="rId5" ref="B24"/>
    <hyperlink r:id="rId6" ref="B27"/>
    <hyperlink r:id="rId7" ref="B30"/>
    <hyperlink r:id="rId8" ref="B31"/>
    <hyperlink r:id="rId9" ref="B46"/>
    <hyperlink r:id="rId10" ref="B47"/>
    <hyperlink r:id="rId11" ref="B50"/>
    <hyperlink r:id="rId12" ref="B51"/>
    <hyperlink r:id="rId13" ref="B53"/>
    <hyperlink r:id="rId14" ref="B55"/>
    <hyperlink r:id="rId15" ref="B57"/>
    <hyperlink r:id="rId16" ref="B60"/>
    <hyperlink r:id="rId17" ref="B65"/>
    <hyperlink r:id="rId18" ref="B68"/>
    <hyperlink r:id="rId19" ref="B70"/>
    <hyperlink r:id="rId20" ref="B72"/>
    <hyperlink r:id="rId21" ref="B76"/>
    <hyperlink r:id="rId22" ref="B95"/>
    <hyperlink r:id="rId23" ref="B101"/>
    <hyperlink r:id="rId24" ref="B117"/>
    <hyperlink r:id="rId25" ref="B142"/>
  </hyperlinks>
  <drawing r:id="rId26"/>
</worksheet>
</file>